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taki9\Downloads\完成版\"/>
    </mc:Choice>
  </mc:AlternateContent>
  <xr:revisionPtr revIDLastSave="0" documentId="13_ncr:1_{C8B0F58C-5CAA-47AC-8B42-40FC84505D7D}" xr6:coauthVersionLast="47" xr6:coauthVersionMax="47" xr10:uidLastSave="{00000000-0000-0000-0000-000000000000}"/>
  <bookViews>
    <workbookView xWindow="-120" yWindow="-120" windowWidth="29040" windowHeight="15720" tabRatio="823" xr2:uid="{3B7D81AA-A94A-40B0-8547-B5666A7F0C84}"/>
  </bookViews>
  <sheets>
    <sheet name="基本情報" sheetId="1" r:id="rId1"/>
    <sheet name="メンバー情報" sheetId="2" r:id="rId2"/>
    <sheet name="オーダー" sheetId="3" r:id="rId3"/>
    <sheet name="メンバーチェンジ" sheetId="4" r:id="rId4"/>
    <sheet name="1 回転" sheetId="5" r:id="rId5"/>
    <sheet name="2 回転" sheetId="12" r:id="rId6"/>
    <sheet name="3 回転" sheetId="13" r:id="rId7"/>
    <sheet name="4 回転" sheetId="14" r:id="rId8"/>
    <sheet name="5 回転" sheetId="15" r:id="rId9"/>
    <sheet name="組合せ" sheetId="10" r:id="rId10"/>
    <sheet name="詳細結果" sheetId="11" r:id="rId11"/>
  </sheets>
  <definedNames>
    <definedName name="_xlnm.Print_Area" localSheetId="10">詳細結果!$B$2:$AD$222</definedName>
    <definedName name="_xlnm.Print_Area" localSheetId="9">組合せ!$B$2:$I$64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3" l="1"/>
  <c r="B4" i="13"/>
  <c r="C4" i="13"/>
  <c r="B10" i="13"/>
  <c r="C10" i="13"/>
  <c r="B16" i="13"/>
  <c r="C16" i="13"/>
  <c r="B19" i="13"/>
  <c r="B22" i="13"/>
  <c r="C22" i="13"/>
  <c r="B25" i="13"/>
  <c r="B28" i="13"/>
  <c r="C28" i="13"/>
  <c r="E5" i="5" a="1"/>
  <c r="E5" i="5" s="1"/>
  <c r="C4" i="5" s="1"/>
  <c r="AM74" i="10"/>
  <c r="AL74" i="10"/>
  <c r="AK74" i="10"/>
  <c r="AJ74" i="10"/>
  <c r="AG74" i="10"/>
  <c r="AF74" i="10"/>
  <c r="AE74" i="10"/>
  <c r="AD74" i="10"/>
  <c r="AA74" i="10"/>
  <c r="Z74" i="10"/>
  <c r="Y74" i="10"/>
  <c r="X74" i="10"/>
  <c r="U74" i="10"/>
  <c r="T74" i="10"/>
  <c r="S74" i="10"/>
  <c r="R74" i="10"/>
  <c r="O74" i="10"/>
  <c r="N74" i="10"/>
  <c r="M74" i="10"/>
  <c r="L74" i="10"/>
  <c r="K138" i="10"/>
  <c r="K126" i="10"/>
  <c r="AM120" i="10"/>
  <c r="AL120" i="10"/>
  <c r="AK120" i="10"/>
  <c r="AJ120" i="10"/>
  <c r="AG120" i="10"/>
  <c r="AF120" i="10"/>
  <c r="AE120" i="10"/>
  <c r="AD120" i="10"/>
  <c r="AA120" i="10"/>
  <c r="Z120" i="10"/>
  <c r="Y120" i="10"/>
  <c r="X120" i="10"/>
  <c r="U120" i="10"/>
  <c r="T120" i="10"/>
  <c r="S120" i="10"/>
  <c r="R120" i="10"/>
  <c r="O120" i="10"/>
  <c r="N120" i="10"/>
  <c r="M120" i="10"/>
  <c r="L120" i="10"/>
  <c r="AM119" i="10"/>
  <c r="AL119" i="10"/>
  <c r="AK119" i="10"/>
  <c r="AJ119" i="10"/>
  <c r="AG119" i="10"/>
  <c r="AF119" i="10"/>
  <c r="AE119" i="10"/>
  <c r="AD119" i="10"/>
  <c r="AA119" i="10"/>
  <c r="Z119" i="10"/>
  <c r="Y119" i="10"/>
  <c r="X119" i="10"/>
  <c r="U119" i="10"/>
  <c r="T119" i="10"/>
  <c r="S119" i="10"/>
  <c r="R119" i="10"/>
  <c r="O119" i="10"/>
  <c r="N119" i="10"/>
  <c r="M119" i="10"/>
  <c r="L119" i="10"/>
  <c r="AM118" i="10"/>
  <c r="AL118" i="10"/>
  <c r="AK118" i="10"/>
  <c r="AJ118" i="10"/>
  <c r="AG118" i="10"/>
  <c r="AF118" i="10"/>
  <c r="AE118" i="10"/>
  <c r="AD118" i="10"/>
  <c r="AA118" i="10"/>
  <c r="Z118" i="10"/>
  <c r="Y118" i="10"/>
  <c r="X118" i="10"/>
  <c r="U118" i="10"/>
  <c r="T118" i="10"/>
  <c r="S118" i="10"/>
  <c r="R118" i="10"/>
  <c r="O118" i="10"/>
  <c r="N118" i="10"/>
  <c r="M118" i="10"/>
  <c r="L118" i="10"/>
  <c r="AM117" i="10"/>
  <c r="AL117" i="10"/>
  <c r="AK117" i="10"/>
  <c r="AJ117" i="10"/>
  <c r="AG117" i="10"/>
  <c r="AF117" i="10"/>
  <c r="AE117" i="10"/>
  <c r="AD117" i="10"/>
  <c r="AA117" i="10"/>
  <c r="Z117" i="10"/>
  <c r="Y117" i="10"/>
  <c r="X117" i="10"/>
  <c r="U117" i="10"/>
  <c r="T117" i="10"/>
  <c r="S117" i="10"/>
  <c r="R117" i="10"/>
  <c r="O117" i="10"/>
  <c r="N117" i="10"/>
  <c r="M117" i="10"/>
  <c r="L117" i="10"/>
  <c r="AM116" i="10"/>
  <c r="AL116" i="10"/>
  <c r="AK116" i="10"/>
  <c r="AJ116" i="10"/>
  <c r="AG116" i="10"/>
  <c r="AF116" i="10"/>
  <c r="AE116" i="10"/>
  <c r="AD116" i="10"/>
  <c r="AA116" i="10"/>
  <c r="Z116" i="10"/>
  <c r="Y116" i="10"/>
  <c r="X116" i="10"/>
  <c r="U116" i="10"/>
  <c r="T116" i="10"/>
  <c r="S116" i="10"/>
  <c r="R116" i="10"/>
  <c r="O116" i="10"/>
  <c r="N116" i="10"/>
  <c r="M116" i="10"/>
  <c r="L116" i="10"/>
  <c r="AM115" i="10"/>
  <c r="AL115" i="10"/>
  <c r="AK115" i="10"/>
  <c r="AJ115" i="10"/>
  <c r="AG115" i="10"/>
  <c r="AF115" i="10"/>
  <c r="AE115" i="10"/>
  <c r="AD115" i="10"/>
  <c r="AA115" i="10"/>
  <c r="Z115" i="10"/>
  <c r="Y115" i="10"/>
  <c r="X115" i="10"/>
  <c r="U115" i="10"/>
  <c r="T115" i="10"/>
  <c r="S115" i="10"/>
  <c r="R115" i="10"/>
  <c r="O115" i="10"/>
  <c r="N115" i="10"/>
  <c r="M115" i="10"/>
  <c r="L115" i="10"/>
  <c r="AM114" i="10"/>
  <c r="AL114" i="10"/>
  <c r="AK114" i="10"/>
  <c r="AJ114" i="10"/>
  <c r="AG114" i="10"/>
  <c r="AF114" i="10"/>
  <c r="AE114" i="10"/>
  <c r="AD114" i="10"/>
  <c r="AA114" i="10"/>
  <c r="Z114" i="10"/>
  <c r="Y114" i="10"/>
  <c r="X114" i="10"/>
  <c r="U114" i="10"/>
  <c r="T114" i="10"/>
  <c r="S114" i="10"/>
  <c r="R114" i="10"/>
  <c r="O114" i="10"/>
  <c r="N114" i="10"/>
  <c r="M114" i="10"/>
  <c r="L114" i="10"/>
  <c r="AM113" i="10"/>
  <c r="AL113" i="10"/>
  <c r="AK113" i="10"/>
  <c r="AJ113" i="10"/>
  <c r="AG113" i="10"/>
  <c r="AF113" i="10"/>
  <c r="AE113" i="10"/>
  <c r="AD113" i="10"/>
  <c r="AA113" i="10"/>
  <c r="Z113" i="10"/>
  <c r="Y113" i="10"/>
  <c r="X113" i="10"/>
  <c r="U113" i="10"/>
  <c r="T113" i="10"/>
  <c r="S113" i="10"/>
  <c r="R113" i="10"/>
  <c r="O113" i="10"/>
  <c r="N113" i="10"/>
  <c r="M113" i="10"/>
  <c r="L113" i="10"/>
  <c r="AM112" i="10"/>
  <c r="AL112" i="10"/>
  <c r="AK112" i="10"/>
  <c r="AJ112" i="10"/>
  <c r="AG112" i="10"/>
  <c r="AF112" i="10"/>
  <c r="AE112" i="10"/>
  <c r="AD112" i="10"/>
  <c r="AA112" i="10"/>
  <c r="Z112" i="10"/>
  <c r="Y112" i="10"/>
  <c r="X112" i="10"/>
  <c r="U112" i="10"/>
  <c r="T112" i="10"/>
  <c r="S112" i="10"/>
  <c r="R112" i="10"/>
  <c r="O112" i="10"/>
  <c r="N112" i="10"/>
  <c r="M112" i="10"/>
  <c r="L112" i="10"/>
  <c r="AM111" i="10"/>
  <c r="AL111" i="10"/>
  <c r="AK111" i="10"/>
  <c r="AJ111" i="10"/>
  <c r="AG111" i="10"/>
  <c r="AF111" i="10"/>
  <c r="AE111" i="10"/>
  <c r="AD111" i="10"/>
  <c r="AA111" i="10"/>
  <c r="Z111" i="10"/>
  <c r="Y111" i="10"/>
  <c r="X111" i="10"/>
  <c r="U111" i="10"/>
  <c r="T111" i="10"/>
  <c r="S111" i="10"/>
  <c r="R111" i="10"/>
  <c r="O111" i="10"/>
  <c r="N111" i="10"/>
  <c r="M111" i="10"/>
  <c r="L111" i="10"/>
  <c r="AM110" i="10"/>
  <c r="AL110" i="10"/>
  <c r="AK110" i="10"/>
  <c r="AJ110" i="10"/>
  <c r="AG110" i="10"/>
  <c r="AF110" i="10"/>
  <c r="AE110" i="10"/>
  <c r="AD110" i="10"/>
  <c r="AA110" i="10"/>
  <c r="Z110" i="10"/>
  <c r="Y110" i="10"/>
  <c r="X110" i="10"/>
  <c r="U110" i="10"/>
  <c r="T110" i="10"/>
  <c r="S110" i="10"/>
  <c r="R110" i="10"/>
  <c r="O110" i="10"/>
  <c r="N110" i="10"/>
  <c r="M110" i="10"/>
  <c r="L110" i="10"/>
  <c r="AM109" i="10"/>
  <c r="AL109" i="10"/>
  <c r="AK109" i="10"/>
  <c r="AJ109" i="10"/>
  <c r="AG109" i="10"/>
  <c r="AF109" i="10"/>
  <c r="AE109" i="10"/>
  <c r="AD109" i="10"/>
  <c r="AA109" i="10"/>
  <c r="Z109" i="10"/>
  <c r="Y109" i="10"/>
  <c r="X109" i="10"/>
  <c r="U109" i="10"/>
  <c r="T109" i="10"/>
  <c r="S109" i="10"/>
  <c r="R109" i="10"/>
  <c r="O109" i="10"/>
  <c r="N109" i="10"/>
  <c r="M109" i="10"/>
  <c r="L109" i="10"/>
  <c r="AM108" i="10"/>
  <c r="AL108" i="10"/>
  <c r="AK108" i="10"/>
  <c r="AJ108" i="10"/>
  <c r="AG108" i="10"/>
  <c r="AF108" i="10"/>
  <c r="AE108" i="10"/>
  <c r="AD108" i="10"/>
  <c r="AA108" i="10"/>
  <c r="Z108" i="10"/>
  <c r="Y108" i="10"/>
  <c r="X108" i="10"/>
  <c r="U108" i="10"/>
  <c r="T108" i="10"/>
  <c r="S108" i="10"/>
  <c r="R108" i="10"/>
  <c r="O108" i="10"/>
  <c r="N108" i="10"/>
  <c r="M108" i="10"/>
  <c r="L108" i="10"/>
  <c r="AM107" i="10"/>
  <c r="AL107" i="10"/>
  <c r="AK107" i="10"/>
  <c r="AJ107" i="10"/>
  <c r="AG107" i="10"/>
  <c r="AF107" i="10"/>
  <c r="AE107" i="10"/>
  <c r="AD107" i="10"/>
  <c r="AA107" i="10"/>
  <c r="Z107" i="10"/>
  <c r="Y107" i="10"/>
  <c r="X107" i="10"/>
  <c r="U107" i="10"/>
  <c r="T107" i="10"/>
  <c r="S107" i="10"/>
  <c r="R107" i="10"/>
  <c r="O107" i="10"/>
  <c r="N107" i="10"/>
  <c r="M107" i="10"/>
  <c r="L107" i="10"/>
  <c r="AM106" i="10"/>
  <c r="AL106" i="10"/>
  <c r="AK106" i="10"/>
  <c r="AJ106" i="10"/>
  <c r="AG106" i="10"/>
  <c r="AF106" i="10"/>
  <c r="AE106" i="10"/>
  <c r="AD106" i="10"/>
  <c r="AA106" i="10"/>
  <c r="Z106" i="10"/>
  <c r="Y106" i="10"/>
  <c r="X106" i="10"/>
  <c r="U106" i="10"/>
  <c r="T106" i="10"/>
  <c r="S106" i="10"/>
  <c r="R106" i="10"/>
  <c r="O106" i="10"/>
  <c r="N106" i="10"/>
  <c r="M106" i="10"/>
  <c r="L106" i="10"/>
  <c r="AM103" i="10"/>
  <c r="AL103" i="10"/>
  <c r="AK103" i="10"/>
  <c r="AJ103" i="10"/>
  <c r="AG103" i="10"/>
  <c r="AF103" i="10"/>
  <c r="AE103" i="10"/>
  <c r="AD103" i="10"/>
  <c r="AA103" i="10"/>
  <c r="Z103" i="10"/>
  <c r="Y103" i="10"/>
  <c r="X103" i="10"/>
  <c r="U103" i="10"/>
  <c r="T103" i="10"/>
  <c r="S103" i="10"/>
  <c r="R103" i="10"/>
  <c r="O103" i="10"/>
  <c r="N103" i="10"/>
  <c r="M103" i="10"/>
  <c r="L103" i="10"/>
  <c r="AM102" i="10"/>
  <c r="AL102" i="10"/>
  <c r="AK102" i="10"/>
  <c r="AJ102" i="10"/>
  <c r="AG102" i="10"/>
  <c r="AF102" i="10"/>
  <c r="AE102" i="10"/>
  <c r="AD102" i="10"/>
  <c r="AA102" i="10"/>
  <c r="Z102" i="10"/>
  <c r="Y102" i="10"/>
  <c r="X102" i="10"/>
  <c r="U102" i="10"/>
  <c r="T102" i="10"/>
  <c r="S102" i="10"/>
  <c r="R102" i="10"/>
  <c r="O102" i="10"/>
  <c r="N102" i="10"/>
  <c r="M102" i="10"/>
  <c r="L102" i="10"/>
  <c r="AM101" i="10"/>
  <c r="AL101" i="10"/>
  <c r="AK101" i="10"/>
  <c r="AJ101" i="10"/>
  <c r="AG101" i="10"/>
  <c r="AF101" i="10"/>
  <c r="AE101" i="10"/>
  <c r="AD101" i="10"/>
  <c r="AA101" i="10"/>
  <c r="Z101" i="10"/>
  <c r="Y101" i="10"/>
  <c r="X101" i="10"/>
  <c r="U101" i="10"/>
  <c r="T101" i="10"/>
  <c r="S101" i="10"/>
  <c r="R101" i="10"/>
  <c r="O101" i="10"/>
  <c r="N101" i="10"/>
  <c r="M101" i="10"/>
  <c r="L101" i="10"/>
  <c r="AM100" i="10"/>
  <c r="AL100" i="10"/>
  <c r="AK100" i="10"/>
  <c r="AJ100" i="10"/>
  <c r="AG100" i="10"/>
  <c r="AF100" i="10"/>
  <c r="AE100" i="10"/>
  <c r="AD100" i="10"/>
  <c r="AA100" i="10"/>
  <c r="Z100" i="10"/>
  <c r="Y100" i="10"/>
  <c r="X100" i="10"/>
  <c r="U100" i="10"/>
  <c r="T100" i="10"/>
  <c r="S100" i="10"/>
  <c r="R100" i="10"/>
  <c r="O100" i="10"/>
  <c r="N100" i="10"/>
  <c r="M100" i="10"/>
  <c r="L100" i="10"/>
  <c r="AM99" i="10"/>
  <c r="AL99" i="10"/>
  <c r="AK99" i="10"/>
  <c r="AJ99" i="10"/>
  <c r="AG99" i="10"/>
  <c r="AF99" i="10"/>
  <c r="AE99" i="10"/>
  <c r="AD99" i="10"/>
  <c r="AA99" i="10"/>
  <c r="Z99" i="10"/>
  <c r="Y99" i="10"/>
  <c r="X99" i="10"/>
  <c r="U99" i="10"/>
  <c r="T99" i="10"/>
  <c r="S99" i="10"/>
  <c r="R99" i="10"/>
  <c r="O99" i="10"/>
  <c r="N99" i="10"/>
  <c r="M99" i="10"/>
  <c r="L99" i="10"/>
  <c r="AM98" i="10"/>
  <c r="AL98" i="10"/>
  <c r="AK98" i="10"/>
  <c r="AJ98" i="10"/>
  <c r="AG98" i="10"/>
  <c r="AF98" i="10"/>
  <c r="AE98" i="10"/>
  <c r="AD98" i="10"/>
  <c r="AA98" i="10"/>
  <c r="Z98" i="10"/>
  <c r="Y98" i="10"/>
  <c r="X98" i="10"/>
  <c r="U98" i="10"/>
  <c r="T98" i="10"/>
  <c r="S98" i="10"/>
  <c r="R98" i="10"/>
  <c r="O98" i="10"/>
  <c r="N98" i="10"/>
  <c r="M98" i="10"/>
  <c r="L98" i="10"/>
  <c r="AM97" i="10"/>
  <c r="AL97" i="10"/>
  <c r="AK97" i="10"/>
  <c r="AJ97" i="10"/>
  <c r="AG97" i="10"/>
  <c r="AF97" i="10"/>
  <c r="AE97" i="10"/>
  <c r="AD97" i="10"/>
  <c r="AA97" i="10"/>
  <c r="Z97" i="10"/>
  <c r="Y97" i="10"/>
  <c r="X97" i="10"/>
  <c r="U97" i="10"/>
  <c r="T97" i="10"/>
  <c r="S97" i="10"/>
  <c r="R97" i="10"/>
  <c r="O97" i="10"/>
  <c r="N97" i="10"/>
  <c r="M97" i="10"/>
  <c r="L97" i="10"/>
  <c r="AM96" i="10"/>
  <c r="AL96" i="10"/>
  <c r="AK96" i="10"/>
  <c r="AJ96" i="10"/>
  <c r="AG96" i="10"/>
  <c r="AF96" i="10"/>
  <c r="AE96" i="10"/>
  <c r="AD96" i="10"/>
  <c r="AA96" i="10"/>
  <c r="Z96" i="10"/>
  <c r="Y96" i="10"/>
  <c r="X96" i="10"/>
  <c r="U96" i="10"/>
  <c r="T96" i="10"/>
  <c r="S96" i="10"/>
  <c r="R96" i="10"/>
  <c r="O96" i="10"/>
  <c r="N96" i="10"/>
  <c r="M96" i="10"/>
  <c r="L96" i="10"/>
  <c r="AM95" i="10"/>
  <c r="AL95" i="10"/>
  <c r="AK95" i="10"/>
  <c r="AJ95" i="10"/>
  <c r="AG95" i="10"/>
  <c r="AF95" i="10"/>
  <c r="AE95" i="10"/>
  <c r="AD95" i="10"/>
  <c r="AA95" i="10"/>
  <c r="Z95" i="10"/>
  <c r="Y95" i="10"/>
  <c r="X95" i="10"/>
  <c r="U95" i="10"/>
  <c r="T95" i="10"/>
  <c r="S95" i="10"/>
  <c r="R95" i="10"/>
  <c r="O95" i="10"/>
  <c r="N95" i="10"/>
  <c r="M95" i="10"/>
  <c r="L95" i="10"/>
  <c r="AM94" i="10"/>
  <c r="AL94" i="10"/>
  <c r="AK94" i="10"/>
  <c r="AJ94" i="10"/>
  <c r="AG94" i="10"/>
  <c r="AF94" i="10"/>
  <c r="AE94" i="10"/>
  <c r="AD94" i="10"/>
  <c r="AA94" i="10"/>
  <c r="Z94" i="10"/>
  <c r="Y94" i="10"/>
  <c r="X94" i="10"/>
  <c r="U94" i="10"/>
  <c r="T94" i="10"/>
  <c r="S94" i="10"/>
  <c r="R94" i="10"/>
  <c r="O94" i="10"/>
  <c r="N94" i="10"/>
  <c r="M94" i="10"/>
  <c r="L94" i="10"/>
  <c r="AM93" i="10"/>
  <c r="AL93" i="10"/>
  <c r="AK93" i="10"/>
  <c r="AJ93" i="10"/>
  <c r="AG93" i="10"/>
  <c r="AF93" i="10"/>
  <c r="AE93" i="10"/>
  <c r="AD93" i="10"/>
  <c r="AA93" i="10"/>
  <c r="Z93" i="10"/>
  <c r="Y93" i="10"/>
  <c r="X93" i="10"/>
  <c r="U93" i="10"/>
  <c r="T93" i="10"/>
  <c r="S93" i="10"/>
  <c r="R93" i="10"/>
  <c r="O93" i="10"/>
  <c r="N93" i="10"/>
  <c r="M93" i="10"/>
  <c r="L93" i="10"/>
  <c r="AM92" i="10"/>
  <c r="AL92" i="10"/>
  <c r="AK92" i="10"/>
  <c r="AJ92" i="10"/>
  <c r="AG92" i="10"/>
  <c r="AF92" i="10"/>
  <c r="AE92" i="10"/>
  <c r="AD92" i="10"/>
  <c r="AA92" i="10"/>
  <c r="Z92" i="10"/>
  <c r="Y92" i="10"/>
  <c r="X92" i="10"/>
  <c r="U92" i="10"/>
  <c r="T92" i="10"/>
  <c r="S92" i="10"/>
  <c r="R92" i="10"/>
  <c r="O92" i="10"/>
  <c r="N92" i="10"/>
  <c r="M92" i="10"/>
  <c r="L92" i="10"/>
  <c r="AM91" i="10"/>
  <c r="AL91" i="10"/>
  <c r="AK91" i="10"/>
  <c r="AJ91" i="10"/>
  <c r="AG91" i="10"/>
  <c r="AF91" i="10"/>
  <c r="AE91" i="10"/>
  <c r="AD91" i="10"/>
  <c r="AA91" i="10"/>
  <c r="Z91" i="10"/>
  <c r="Y91" i="10"/>
  <c r="X91" i="10"/>
  <c r="U91" i="10"/>
  <c r="T91" i="10"/>
  <c r="S91" i="10"/>
  <c r="R91" i="10"/>
  <c r="O91" i="10"/>
  <c r="N91" i="10"/>
  <c r="M91" i="10"/>
  <c r="L91" i="10"/>
  <c r="AM90" i="10"/>
  <c r="AL90" i="10"/>
  <c r="AK90" i="10"/>
  <c r="AJ90" i="10"/>
  <c r="AG90" i="10"/>
  <c r="AF90" i="10"/>
  <c r="AE90" i="10"/>
  <c r="AD90" i="10"/>
  <c r="AA90" i="10"/>
  <c r="Z90" i="10"/>
  <c r="Y90" i="10"/>
  <c r="X90" i="10"/>
  <c r="U90" i="10"/>
  <c r="T90" i="10"/>
  <c r="S90" i="10"/>
  <c r="R90" i="10"/>
  <c r="O90" i="10"/>
  <c r="N90" i="10"/>
  <c r="M90" i="10"/>
  <c r="L90" i="10"/>
  <c r="AM89" i="10"/>
  <c r="AL89" i="10"/>
  <c r="AL104" i="10" s="1"/>
  <c r="AK89" i="10"/>
  <c r="AJ89" i="10"/>
  <c r="AG89" i="10"/>
  <c r="AF89" i="10"/>
  <c r="AE89" i="10"/>
  <c r="AD89" i="10"/>
  <c r="AA89" i="10"/>
  <c r="AA104" i="10" s="1"/>
  <c r="Z89" i="10"/>
  <c r="Z104" i="10" s="1"/>
  <c r="Y89" i="10"/>
  <c r="X89" i="10"/>
  <c r="U89" i="10"/>
  <c r="T89" i="10"/>
  <c r="S89" i="10"/>
  <c r="R89" i="10"/>
  <c r="O89" i="10"/>
  <c r="O104" i="10" s="1"/>
  <c r="N89" i="10"/>
  <c r="N104" i="10" s="1"/>
  <c r="M89" i="10"/>
  <c r="L89" i="10"/>
  <c r="AM87" i="10"/>
  <c r="AL87" i="10"/>
  <c r="AK87" i="10"/>
  <c r="AJ87" i="10"/>
  <c r="AG87" i="10"/>
  <c r="AF87" i="10"/>
  <c r="AE87" i="10"/>
  <c r="AD87" i="10"/>
  <c r="AA87" i="10"/>
  <c r="Z87" i="10"/>
  <c r="Y87" i="10"/>
  <c r="X87" i="10"/>
  <c r="U87" i="10"/>
  <c r="T87" i="10"/>
  <c r="S87" i="10"/>
  <c r="R87" i="10"/>
  <c r="O87" i="10"/>
  <c r="N87" i="10"/>
  <c r="M87" i="10"/>
  <c r="L87" i="10"/>
  <c r="AM86" i="10"/>
  <c r="AL86" i="10"/>
  <c r="AK86" i="10"/>
  <c r="AJ86" i="10"/>
  <c r="AG86" i="10"/>
  <c r="AF86" i="10"/>
  <c r="AE86" i="10"/>
  <c r="AD86" i="10"/>
  <c r="AA86" i="10"/>
  <c r="Z86" i="10"/>
  <c r="Y86" i="10"/>
  <c r="X86" i="10"/>
  <c r="U86" i="10"/>
  <c r="T86" i="10"/>
  <c r="S86" i="10"/>
  <c r="R86" i="10"/>
  <c r="O86" i="10"/>
  <c r="N86" i="10"/>
  <c r="M86" i="10"/>
  <c r="L86" i="10"/>
  <c r="AM85" i="10"/>
  <c r="AL85" i="10"/>
  <c r="AK85" i="10"/>
  <c r="AJ85" i="10"/>
  <c r="AG85" i="10"/>
  <c r="AF85" i="10"/>
  <c r="AE85" i="10"/>
  <c r="AD85" i="10"/>
  <c r="AA85" i="10"/>
  <c r="Z85" i="10"/>
  <c r="Y85" i="10"/>
  <c r="X85" i="10"/>
  <c r="U85" i="10"/>
  <c r="T85" i="10"/>
  <c r="S85" i="10"/>
  <c r="R85" i="10"/>
  <c r="O85" i="10"/>
  <c r="N85" i="10"/>
  <c r="M85" i="10"/>
  <c r="L85" i="10"/>
  <c r="AM84" i="10"/>
  <c r="AL84" i="10"/>
  <c r="AK84" i="10"/>
  <c r="AJ84" i="10"/>
  <c r="AG84" i="10"/>
  <c r="AF84" i="10"/>
  <c r="AE84" i="10"/>
  <c r="AD84" i="10"/>
  <c r="AA84" i="10"/>
  <c r="Z84" i="10"/>
  <c r="Y84" i="10"/>
  <c r="X84" i="10"/>
  <c r="U84" i="10"/>
  <c r="T84" i="10"/>
  <c r="S84" i="10"/>
  <c r="R84" i="10"/>
  <c r="O84" i="10"/>
  <c r="N84" i="10"/>
  <c r="M84" i="10"/>
  <c r="L84" i="10"/>
  <c r="AM83" i="10"/>
  <c r="AL83" i="10"/>
  <c r="AK83" i="10"/>
  <c r="AJ83" i="10"/>
  <c r="AG83" i="10"/>
  <c r="AF83" i="10"/>
  <c r="AE83" i="10"/>
  <c r="AD83" i="10"/>
  <c r="AA83" i="10"/>
  <c r="Z83" i="10"/>
  <c r="Y83" i="10"/>
  <c r="X83" i="10"/>
  <c r="U83" i="10"/>
  <c r="T83" i="10"/>
  <c r="S83" i="10"/>
  <c r="R83" i="10"/>
  <c r="O83" i="10"/>
  <c r="N83" i="10"/>
  <c r="M83" i="10"/>
  <c r="L83" i="10"/>
  <c r="E67" i="10"/>
  <c r="L33" i="15" a="1"/>
  <c r="L33" i="15" s="1"/>
  <c r="L31" i="15" a="1"/>
  <c r="L31" i="15" s="1"/>
  <c r="L29" i="15" a="1"/>
  <c r="L29" i="15" s="1"/>
  <c r="N28" i="15" s="1"/>
  <c r="L27" i="15" a="1"/>
  <c r="L27" i="15" s="1"/>
  <c r="L25" i="15" a="1"/>
  <c r="L25" i="15" s="1"/>
  <c r="L23" i="15" a="1"/>
  <c r="L23" i="15" s="1"/>
  <c r="L21" i="15" a="1"/>
  <c r="L21" i="15" s="1"/>
  <c r="L19" i="15" a="1"/>
  <c r="L19" i="15" s="1"/>
  <c r="L17" i="15" a="1"/>
  <c r="L17" i="15" s="1"/>
  <c r="N16" i="15" s="1"/>
  <c r="L15" i="15" a="1"/>
  <c r="L15" i="15" s="1"/>
  <c r="L13" i="15" a="1"/>
  <c r="L13" i="15" s="1"/>
  <c r="L11" i="15" a="1"/>
  <c r="L11" i="15" s="1"/>
  <c r="J10" i="15" s="1"/>
  <c r="AL77" i="10" s="1"/>
  <c r="L9" i="15" a="1"/>
  <c r="L9" i="15" s="1"/>
  <c r="L7" i="15" a="1"/>
  <c r="L7" i="15" s="1"/>
  <c r="L5" i="15" a="1"/>
  <c r="L5" i="15" s="1"/>
  <c r="J4" i="15" s="1"/>
  <c r="AL76" i="10" s="1"/>
  <c r="L33" i="14" a="1"/>
  <c r="L33" i="14" s="1"/>
  <c r="L31" i="14" a="1"/>
  <c r="L31" i="14" s="1"/>
  <c r="L29" i="14" a="1"/>
  <c r="L29" i="14" s="1"/>
  <c r="J28" i="14" s="1"/>
  <c r="AF80" i="10" s="1"/>
  <c r="L27" i="14" a="1"/>
  <c r="L27" i="14" s="1"/>
  <c r="L25" i="14" a="1"/>
  <c r="L25" i="14" s="1"/>
  <c r="L23" i="14" a="1"/>
  <c r="L23" i="14" s="1"/>
  <c r="J22" i="14" s="1"/>
  <c r="AF79" i="10" s="1"/>
  <c r="L21" i="14" a="1"/>
  <c r="L21" i="14" s="1"/>
  <c r="L19" i="14" a="1"/>
  <c r="L19" i="14" s="1"/>
  <c r="L17" i="14" a="1"/>
  <c r="L17" i="14" s="1"/>
  <c r="J16" i="14" s="1"/>
  <c r="AF78" i="10" s="1"/>
  <c r="L15" i="14" a="1"/>
  <c r="L15" i="14" s="1"/>
  <c r="L13" i="14" a="1"/>
  <c r="L13" i="14" s="1"/>
  <c r="L11" i="14" a="1"/>
  <c r="L11" i="14" s="1"/>
  <c r="J10" i="14" s="1"/>
  <c r="AF77" i="10" s="1"/>
  <c r="L9" i="14" a="1"/>
  <c r="L9" i="14" s="1"/>
  <c r="L7" i="14" a="1"/>
  <c r="L7" i="14" s="1"/>
  <c r="L5" i="14" a="1"/>
  <c r="L5" i="14" s="1"/>
  <c r="N4" i="14" s="1"/>
  <c r="L33" i="13" a="1"/>
  <c r="L33" i="13" s="1"/>
  <c r="L31" i="13" a="1"/>
  <c r="L31" i="13" s="1"/>
  <c r="L29" i="13" a="1"/>
  <c r="L29" i="13" s="1"/>
  <c r="N28" i="13" s="1"/>
  <c r="L27" i="13" a="1"/>
  <c r="L27" i="13" s="1"/>
  <c r="L25" i="13" a="1"/>
  <c r="L25" i="13" s="1"/>
  <c r="L23" i="13" a="1"/>
  <c r="L23" i="13" s="1"/>
  <c r="N22" i="13" s="1"/>
  <c r="L21" i="13" a="1"/>
  <c r="L21" i="13" s="1"/>
  <c r="L19" i="13" a="1"/>
  <c r="L19" i="13" s="1"/>
  <c r="L17" i="13" a="1"/>
  <c r="L17" i="13" s="1"/>
  <c r="N16" i="13" s="1"/>
  <c r="L15" i="13" a="1"/>
  <c r="L15" i="13" s="1"/>
  <c r="L13" i="13" a="1"/>
  <c r="L13" i="13" s="1"/>
  <c r="L11" i="13" a="1"/>
  <c r="L11" i="13" s="1"/>
  <c r="J10" i="13" s="1"/>
  <c r="Z77" i="10" s="1"/>
  <c r="L9" i="13" a="1"/>
  <c r="L9" i="13" s="1"/>
  <c r="L7" i="13" a="1"/>
  <c r="L7" i="13" s="1"/>
  <c r="L5" i="13" a="1"/>
  <c r="L5" i="13" s="1"/>
  <c r="J4" i="13" s="1"/>
  <c r="Z76" i="10" s="1"/>
  <c r="L33" i="12" a="1"/>
  <c r="L33" i="12" s="1"/>
  <c r="L31" i="12" a="1"/>
  <c r="L31" i="12" s="1"/>
  <c r="L29" i="12" a="1"/>
  <c r="L29" i="12" s="1"/>
  <c r="J28" i="12" s="1"/>
  <c r="T80" i="10" s="1"/>
  <c r="L27" i="12" a="1"/>
  <c r="L27" i="12" s="1"/>
  <c r="L25" i="12" a="1"/>
  <c r="L25" i="12" s="1"/>
  <c r="L23" i="12" a="1"/>
  <c r="L23" i="12" s="1"/>
  <c r="J22" i="12" s="1"/>
  <c r="T79" i="10" s="1"/>
  <c r="L21" i="12" a="1"/>
  <c r="L21" i="12" s="1"/>
  <c r="L19" i="12" a="1"/>
  <c r="L19" i="12" s="1"/>
  <c r="L17" i="12" a="1"/>
  <c r="L17" i="12" s="1"/>
  <c r="J16" i="12" s="1"/>
  <c r="T78" i="10" s="1"/>
  <c r="L15" i="12" a="1"/>
  <c r="L15" i="12" s="1"/>
  <c r="L13" i="12" a="1"/>
  <c r="L13" i="12" s="1"/>
  <c r="L11" i="12" a="1"/>
  <c r="L11" i="12" s="1"/>
  <c r="J10" i="12" s="1"/>
  <c r="T77" i="10" s="1"/>
  <c r="L9" i="12" a="1"/>
  <c r="L9" i="12" s="1"/>
  <c r="L7" i="12" a="1"/>
  <c r="L7" i="12" s="1"/>
  <c r="L5" i="12" a="1"/>
  <c r="L5" i="12" s="1"/>
  <c r="N4" i="12" s="1"/>
  <c r="E33" i="15" a="1"/>
  <c r="E33" i="15" s="1"/>
  <c r="E31" i="15" a="1"/>
  <c r="E31" i="15" s="1"/>
  <c r="E29" i="15" a="1"/>
  <c r="E29" i="15" s="1"/>
  <c r="G28" i="15" s="1"/>
  <c r="E27" i="15" a="1"/>
  <c r="E27" i="15" s="1"/>
  <c r="E25" i="15" a="1"/>
  <c r="E25" i="15" s="1"/>
  <c r="E23" i="15" a="1"/>
  <c r="E23" i="15" s="1"/>
  <c r="C22" i="15" s="1"/>
  <c r="AJ79" i="10" s="1"/>
  <c r="E21" i="15" a="1"/>
  <c r="E21" i="15" s="1"/>
  <c r="E19" i="15" a="1"/>
  <c r="E19" i="15" s="1"/>
  <c r="E17" i="15" a="1"/>
  <c r="E17" i="15" s="1"/>
  <c r="C16" i="15" s="1"/>
  <c r="AJ78" i="10" s="1"/>
  <c r="E15" i="15" a="1"/>
  <c r="E15" i="15" s="1"/>
  <c r="E13" i="15" a="1"/>
  <c r="E13" i="15" s="1"/>
  <c r="E11" i="15" a="1"/>
  <c r="E11" i="15" s="1"/>
  <c r="C10" i="15" s="1"/>
  <c r="AJ77" i="10" s="1"/>
  <c r="E9" i="15" a="1"/>
  <c r="E9" i="15" s="1"/>
  <c r="E7" i="15" a="1"/>
  <c r="E7" i="15" s="1"/>
  <c r="E5" i="15" a="1"/>
  <c r="E5" i="15" s="1"/>
  <c r="C4" i="15" s="1"/>
  <c r="AJ76" i="10" s="1"/>
  <c r="E33" i="14" a="1"/>
  <c r="E33" i="14" s="1"/>
  <c r="E31" i="14" a="1"/>
  <c r="E31" i="14" s="1"/>
  <c r="E29" i="14" a="1"/>
  <c r="E29" i="14" s="1"/>
  <c r="C28" i="14" s="1"/>
  <c r="AD80" i="10" s="1"/>
  <c r="E27" i="14" a="1"/>
  <c r="E27" i="14" s="1"/>
  <c r="E25" i="14" a="1"/>
  <c r="E25" i="14" s="1"/>
  <c r="E23" i="14" a="1"/>
  <c r="E23" i="14" s="1"/>
  <c r="C22" i="14" s="1"/>
  <c r="AD79" i="10" s="1"/>
  <c r="E21" i="14" a="1"/>
  <c r="E21" i="14" s="1"/>
  <c r="E19" i="14" a="1"/>
  <c r="E19" i="14" s="1"/>
  <c r="E17" i="14" a="1"/>
  <c r="E17" i="14" s="1"/>
  <c r="G16" i="14" s="1"/>
  <c r="E15" i="14" a="1"/>
  <c r="E15" i="14" s="1"/>
  <c r="E13" i="14" a="1"/>
  <c r="E13" i="14" s="1"/>
  <c r="E11" i="14" a="1"/>
  <c r="E11" i="14" s="1"/>
  <c r="G10" i="14" s="1"/>
  <c r="E9" i="14" a="1"/>
  <c r="E9" i="14" s="1"/>
  <c r="E7" i="14" a="1"/>
  <c r="E7" i="14" s="1"/>
  <c r="E5" i="14" a="1"/>
  <c r="E5" i="14" s="1"/>
  <c r="G4" i="14" s="1"/>
  <c r="AE76" i="10" s="1"/>
  <c r="E33" i="13" a="1"/>
  <c r="E33" i="13" s="1"/>
  <c r="E31" i="13" a="1"/>
  <c r="E31" i="13" s="1"/>
  <c r="E29" i="13" a="1"/>
  <c r="E29" i="13" s="1"/>
  <c r="G28" i="13" s="1"/>
  <c r="E27" i="13" a="1"/>
  <c r="E27" i="13" s="1"/>
  <c r="E25" i="13" a="1"/>
  <c r="E25" i="13" s="1"/>
  <c r="E23" i="13" a="1"/>
  <c r="E23" i="13" s="1"/>
  <c r="X79" i="10" s="1"/>
  <c r="E21" i="13" a="1"/>
  <c r="E21" i="13" s="1"/>
  <c r="E19" i="13" a="1"/>
  <c r="E19" i="13" s="1"/>
  <c r="E17" i="13" a="1"/>
  <c r="E17" i="13" s="1"/>
  <c r="E15" i="13" a="1"/>
  <c r="E15" i="13" s="1"/>
  <c r="E13" i="13" a="1"/>
  <c r="E13" i="13" s="1"/>
  <c r="E11" i="13" a="1"/>
  <c r="E11" i="13" s="1"/>
  <c r="X77" i="10" s="1"/>
  <c r="E9" i="13" a="1"/>
  <c r="E9" i="13" s="1"/>
  <c r="E7" i="13" a="1"/>
  <c r="E7" i="13" s="1"/>
  <c r="E5" i="13" a="1"/>
  <c r="E5" i="13" s="1"/>
  <c r="X76" i="10" s="1"/>
  <c r="E33" i="12" a="1"/>
  <c r="E33" i="12" s="1"/>
  <c r="E31" i="12" a="1"/>
  <c r="E31" i="12" s="1"/>
  <c r="E29" i="12" a="1"/>
  <c r="E29" i="12" s="1"/>
  <c r="C28" i="12" s="1"/>
  <c r="R80" i="10" s="1"/>
  <c r="E27" i="12" a="1"/>
  <c r="E27" i="12" s="1"/>
  <c r="E25" i="12" a="1"/>
  <c r="E25" i="12" s="1"/>
  <c r="G22" i="12" s="1"/>
  <c r="E23" i="12" a="1"/>
  <c r="E23" i="12" s="1"/>
  <c r="E21" i="12" a="1"/>
  <c r="E21" i="12" s="1"/>
  <c r="E19" i="12" a="1"/>
  <c r="E19" i="12" s="1"/>
  <c r="E17" i="12" a="1"/>
  <c r="E17" i="12" s="1"/>
  <c r="E15" i="12" a="1"/>
  <c r="E15" i="12" s="1"/>
  <c r="E13" i="12" a="1"/>
  <c r="E13" i="12" s="1"/>
  <c r="E11" i="12" a="1"/>
  <c r="E11" i="12" s="1"/>
  <c r="G10" i="12" s="1"/>
  <c r="E9" i="12" a="1"/>
  <c r="E9" i="12" s="1"/>
  <c r="E7" i="12" a="1"/>
  <c r="E7" i="12" s="1"/>
  <c r="E5" i="12" a="1"/>
  <c r="E5" i="12" s="1"/>
  <c r="G4" i="12" s="1"/>
  <c r="S76" i="10" s="1"/>
  <c r="L33" i="5" a="1"/>
  <c r="L33" i="5" s="1"/>
  <c r="L31" i="5" a="1"/>
  <c r="L31" i="5" s="1"/>
  <c r="L29" i="5" a="1"/>
  <c r="L29" i="5"/>
  <c r="N28" i="5" s="1"/>
  <c r="L27" i="5" a="1"/>
  <c r="L27" i="5" s="1"/>
  <c r="L25" i="5" a="1"/>
  <c r="L25" i="5"/>
  <c r="L23" i="5" a="1"/>
  <c r="L23" i="5" s="1"/>
  <c r="N22" i="5" s="1"/>
  <c r="L21" i="5" a="1"/>
  <c r="L21" i="5" s="1"/>
  <c r="L19" i="5" a="1"/>
  <c r="L19" i="5" s="1"/>
  <c r="L17" i="5" a="1"/>
  <c r="L17" i="5" s="1"/>
  <c r="N16" i="5" s="1"/>
  <c r="L15" i="5" a="1"/>
  <c r="L15" i="5" s="1"/>
  <c r="L13" i="5" a="1"/>
  <c r="L13" i="5" s="1"/>
  <c r="L11" i="5" a="1"/>
  <c r="L11" i="5" s="1"/>
  <c r="L9" i="5" a="1"/>
  <c r="L9" i="5" s="1"/>
  <c r="L7" i="5" a="1"/>
  <c r="L7" i="5" s="1"/>
  <c r="L5" i="5" a="1"/>
  <c r="L5" i="5" s="1"/>
  <c r="J4" i="5" s="1"/>
  <c r="N76" i="10" s="1"/>
  <c r="E33" i="5" a="1"/>
  <c r="E33" i="5" s="1"/>
  <c r="E31" i="5" a="1"/>
  <c r="E31" i="5" s="1"/>
  <c r="E29" i="5" a="1"/>
  <c r="E29" i="5" s="1"/>
  <c r="G28" i="5" s="1"/>
  <c r="E27" i="5" a="1"/>
  <c r="E27" i="5" s="1"/>
  <c r="E25" i="5" a="1"/>
  <c r="E25" i="5" s="1"/>
  <c r="E23" i="5" a="1"/>
  <c r="E23" i="5" s="1"/>
  <c r="C22" i="5" s="1"/>
  <c r="E21" i="5" a="1"/>
  <c r="E21" i="5" s="1"/>
  <c r="E19" i="5" a="1"/>
  <c r="E19" i="5" s="1"/>
  <c r="E17" i="5" a="1"/>
  <c r="E17" i="5" s="1"/>
  <c r="E15" i="5" a="1"/>
  <c r="E15" i="5" s="1"/>
  <c r="E13" i="5" a="1"/>
  <c r="E13" i="5" s="1"/>
  <c r="E11" i="5" a="1"/>
  <c r="E11" i="5" s="1"/>
  <c r="C10" i="5" s="1"/>
  <c r="E9" i="5" a="1"/>
  <c r="E9" i="5" s="1"/>
  <c r="E7" i="5" a="1"/>
  <c r="E7" i="5" s="1"/>
  <c r="G68" i="10"/>
  <c r="F68" i="10"/>
  <c r="E68" i="10"/>
  <c r="D68" i="10"/>
  <c r="C68" i="10"/>
  <c r="L2" i="2"/>
  <c r="G77" i="10" s="1"/>
  <c r="J2" i="2"/>
  <c r="B74" i="10" s="1"/>
  <c r="H2" i="2"/>
  <c r="B73" i="10" s="1"/>
  <c r="F2" i="2"/>
  <c r="B79" i="10" s="1"/>
  <c r="B89" i="10" s="1"/>
  <c r="D2" i="2"/>
  <c r="C70" i="10" s="1"/>
  <c r="T109" i="11"/>
  <c r="L109" i="11"/>
  <c r="K109" i="11"/>
  <c r="C109" i="11"/>
  <c r="T196" i="11"/>
  <c r="L196" i="11"/>
  <c r="K196" i="11"/>
  <c r="C196" i="11"/>
  <c r="T189" i="11"/>
  <c r="L189" i="11"/>
  <c r="K189" i="11"/>
  <c r="C189" i="11"/>
  <c r="T186" i="11"/>
  <c r="L186" i="11"/>
  <c r="K186" i="11"/>
  <c r="C186" i="11"/>
  <c r="T158" i="11"/>
  <c r="L158" i="11"/>
  <c r="K158" i="11"/>
  <c r="C158" i="11"/>
  <c r="T151" i="11"/>
  <c r="L151" i="11"/>
  <c r="K151" i="11"/>
  <c r="C151" i="11"/>
  <c r="T148" i="11"/>
  <c r="L148" i="11"/>
  <c r="K148" i="11"/>
  <c r="C148" i="11"/>
  <c r="T116" i="11"/>
  <c r="L116" i="11"/>
  <c r="K116" i="11"/>
  <c r="C116" i="11"/>
  <c r="T106" i="11"/>
  <c r="L106" i="11"/>
  <c r="K106" i="11"/>
  <c r="C106" i="11"/>
  <c r="T78" i="11"/>
  <c r="T71" i="11"/>
  <c r="T68" i="11"/>
  <c r="L78" i="11"/>
  <c r="L71" i="11"/>
  <c r="L68" i="11"/>
  <c r="K78" i="11"/>
  <c r="K71" i="11"/>
  <c r="K68" i="11"/>
  <c r="C78" i="11"/>
  <c r="C71" i="11"/>
  <c r="C68" i="11"/>
  <c r="B2" i="10"/>
  <c r="O28" i="15"/>
  <c r="T193" i="11" s="1"/>
  <c r="I28" i="15"/>
  <c r="L193" i="11" s="1"/>
  <c r="H28" i="15"/>
  <c r="K193" i="11" s="1"/>
  <c r="B28" i="15"/>
  <c r="O25" i="15"/>
  <c r="T187" i="11" s="1"/>
  <c r="I25" i="15"/>
  <c r="L187" i="11" s="1"/>
  <c r="H25" i="15"/>
  <c r="K187" i="11" s="1"/>
  <c r="B25" i="15"/>
  <c r="C187" i="11" s="1"/>
  <c r="O22" i="15"/>
  <c r="T184" i="11" s="1"/>
  <c r="I22" i="15"/>
  <c r="L184" i="11" s="1"/>
  <c r="H22" i="15"/>
  <c r="K184" i="11" s="1"/>
  <c r="B22" i="15"/>
  <c r="O19" i="15"/>
  <c r="T180" i="11" s="1"/>
  <c r="I19" i="15"/>
  <c r="L180" i="11" s="1"/>
  <c r="H19" i="15"/>
  <c r="K180" i="11" s="1"/>
  <c r="B19" i="15"/>
  <c r="C180" i="11" s="1"/>
  <c r="O16" i="15"/>
  <c r="T177" i="11" s="1"/>
  <c r="I16" i="15"/>
  <c r="H16" i="15"/>
  <c r="K177" i="11" s="1"/>
  <c r="B16" i="15"/>
  <c r="O10" i="15"/>
  <c r="T172" i="11" s="1"/>
  <c r="I10" i="15"/>
  <c r="L172" i="11" s="1"/>
  <c r="H10" i="15"/>
  <c r="B10" i="15"/>
  <c r="C172" i="11" s="1"/>
  <c r="O4" i="15"/>
  <c r="T165" i="11" s="1"/>
  <c r="I4" i="15"/>
  <c r="H4" i="15"/>
  <c r="B4" i="15"/>
  <c r="O28" i="14"/>
  <c r="T155" i="11" s="1"/>
  <c r="I28" i="14"/>
  <c r="L155" i="11" s="1"/>
  <c r="H28" i="14"/>
  <c r="K155" i="11" s="1"/>
  <c r="B28" i="14"/>
  <c r="C155" i="11" s="1"/>
  <c r="O25" i="14"/>
  <c r="T149" i="11" s="1"/>
  <c r="I25" i="14"/>
  <c r="L149" i="11" s="1"/>
  <c r="H25" i="14"/>
  <c r="K149" i="11" s="1"/>
  <c r="B25" i="14"/>
  <c r="O22" i="14"/>
  <c r="T146" i="11" s="1"/>
  <c r="I22" i="14"/>
  <c r="L146" i="11" s="1"/>
  <c r="H22" i="14"/>
  <c r="K146" i="11" s="1"/>
  <c r="B22" i="14"/>
  <c r="C146" i="11" s="1"/>
  <c r="O19" i="14"/>
  <c r="T142" i="11" s="1"/>
  <c r="I19" i="14"/>
  <c r="L142" i="11" s="1"/>
  <c r="H19" i="14"/>
  <c r="K142" i="11" s="1"/>
  <c r="B19" i="14"/>
  <c r="O16" i="14"/>
  <c r="T139" i="11" s="1"/>
  <c r="I16" i="14"/>
  <c r="L139" i="11" s="1"/>
  <c r="H16" i="14"/>
  <c r="B16" i="14"/>
  <c r="O10" i="14"/>
  <c r="I10" i="14"/>
  <c r="L134" i="11" s="1"/>
  <c r="H10" i="14"/>
  <c r="K134" i="11" s="1"/>
  <c r="B10" i="14"/>
  <c r="O4" i="14"/>
  <c r="T127" i="11" s="1"/>
  <c r="I4" i="14"/>
  <c r="L127" i="11" s="1"/>
  <c r="H4" i="14"/>
  <c r="K127" i="11" s="1"/>
  <c r="B4" i="14"/>
  <c r="O28" i="13"/>
  <c r="I28" i="13"/>
  <c r="L113" i="11" s="1"/>
  <c r="H28" i="13"/>
  <c r="K113" i="11" s="1"/>
  <c r="C113" i="11"/>
  <c r="T113" i="11"/>
  <c r="O25" i="13"/>
  <c r="T107" i="11" s="1"/>
  <c r="I25" i="13"/>
  <c r="L107" i="11" s="1"/>
  <c r="H25" i="13"/>
  <c r="O22" i="13"/>
  <c r="T104" i="11" s="1"/>
  <c r="I22" i="13"/>
  <c r="H22" i="13"/>
  <c r="C104" i="11"/>
  <c r="O19" i="13"/>
  <c r="I19" i="13"/>
  <c r="H19" i="13"/>
  <c r="K100" i="11" s="1"/>
  <c r="C100" i="11"/>
  <c r="O16" i="13"/>
  <c r="T97" i="11" s="1"/>
  <c r="I16" i="13"/>
  <c r="H16" i="13"/>
  <c r="C97" i="11"/>
  <c r="O10" i="13"/>
  <c r="T92" i="11" s="1"/>
  <c r="I10" i="13"/>
  <c r="H10" i="13"/>
  <c r="C92" i="11"/>
  <c r="O4" i="13"/>
  <c r="T85" i="11" s="1"/>
  <c r="I4" i="13"/>
  <c r="L85" i="11" s="1"/>
  <c r="H4" i="13"/>
  <c r="K85" i="11" s="1"/>
  <c r="C85" i="11"/>
  <c r="O28" i="12"/>
  <c r="T75" i="11" s="1"/>
  <c r="I28" i="12"/>
  <c r="L75" i="11" s="1"/>
  <c r="H28" i="12"/>
  <c r="O22" i="12"/>
  <c r="T66" i="11" s="1"/>
  <c r="I22" i="12"/>
  <c r="L66" i="11" s="1"/>
  <c r="H22" i="12"/>
  <c r="K66" i="11" s="1"/>
  <c r="O25" i="12"/>
  <c r="T69" i="11" s="1"/>
  <c r="I25" i="12"/>
  <c r="H25" i="12"/>
  <c r="K69" i="11" s="1"/>
  <c r="O19" i="12"/>
  <c r="I19" i="12"/>
  <c r="L62" i="11" s="1"/>
  <c r="H19" i="12"/>
  <c r="O16" i="12"/>
  <c r="I16" i="12"/>
  <c r="H16" i="12"/>
  <c r="O10" i="12"/>
  <c r="T54" i="11" s="1"/>
  <c r="I10" i="12"/>
  <c r="H10" i="12"/>
  <c r="O4" i="12"/>
  <c r="I4" i="12"/>
  <c r="L47" i="11" s="1"/>
  <c r="H4" i="12"/>
  <c r="K47" i="11" s="1"/>
  <c r="B28" i="12"/>
  <c r="B25" i="12"/>
  <c r="C69" i="11" s="1"/>
  <c r="B22" i="12"/>
  <c r="B19" i="12"/>
  <c r="B16" i="12"/>
  <c r="C59" i="11" s="1"/>
  <c r="B10" i="12"/>
  <c r="C54" i="11" s="1"/>
  <c r="B4" i="12"/>
  <c r="C47" i="11" s="1"/>
  <c r="Q197" i="11"/>
  <c r="O197" i="11"/>
  <c r="H197" i="11"/>
  <c r="F197" i="11"/>
  <c r="S196" i="11"/>
  <c r="Q196" i="11"/>
  <c r="O196" i="11"/>
  <c r="M196" i="11"/>
  <c r="J196" i="11"/>
  <c r="H196" i="11"/>
  <c r="F196" i="11"/>
  <c r="D196" i="11"/>
  <c r="Q195" i="11"/>
  <c r="O195" i="11"/>
  <c r="H195" i="11"/>
  <c r="F195" i="11"/>
  <c r="Q194" i="11"/>
  <c r="O194" i="11"/>
  <c r="H194" i="11"/>
  <c r="F194" i="11"/>
  <c r="Q193" i="11"/>
  <c r="O193" i="11"/>
  <c r="H193" i="11"/>
  <c r="F193" i="11"/>
  <c r="C193" i="11"/>
  <c r="Q192" i="11"/>
  <c r="O192" i="11"/>
  <c r="H192" i="11"/>
  <c r="F192" i="11"/>
  <c r="Q190" i="11"/>
  <c r="O190" i="11"/>
  <c r="H190" i="11"/>
  <c r="F190" i="11"/>
  <c r="S189" i="11"/>
  <c r="Q189" i="11"/>
  <c r="O189" i="11"/>
  <c r="M189" i="11"/>
  <c r="J189" i="11"/>
  <c r="H189" i="11"/>
  <c r="F189" i="11"/>
  <c r="D189" i="11"/>
  <c r="Q188" i="11"/>
  <c r="O188" i="11"/>
  <c r="H188" i="11"/>
  <c r="F188" i="11"/>
  <c r="Q187" i="11"/>
  <c r="O187" i="11"/>
  <c r="H187" i="11"/>
  <c r="F187" i="11"/>
  <c r="Q186" i="11"/>
  <c r="O186" i="11"/>
  <c r="H186" i="11"/>
  <c r="F186" i="11"/>
  <c r="Q185" i="11"/>
  <c r="O185" i="11"/>
  <c r="H185" i="11"/>
  <c r="F185" i="11"/>
  <c r="C184" i="11"/>
  <c r="Q183" i="11"/>
  <c r="O183" i="11"/>
  <c r="H183" i="11"/>
  <c r="F183" i="11"/>
  <c r="S182" i="11"/>
  <c r="Q182" i="11"/>
  <c r="O182" i="11"/>
  <c r="M182" i="11"/>
  <c r="J182" i="11"/>
  <c r="H182" i="11"/>
  <c r="F182" i="11"/>
  <c r="D182" i="11"/>
  <c r="Q181" i="11"/>
  <c r="O181" i="11"/>
  <c r="H181" i="11"/>
  <c r="F181" i="11"/>
  <c r="Q180" i="11"/>
  <c r="O180" i="11"/>
  <c r="H180" i="11"/>
  <c r="F180" i="11"/>
  <c r="Q179" i="11"/>
  <c r="O179" i="11"/>
  <c r="H179" i="11"/>
  <c r="F179" i="11"/>
  <c r="Q178" i="11"/>
  <c r="O178" i="11"/>
  <c r="H178" i="11"/>
  <c r="F178" i="11"/>
  <c r="L177" i="11"/>
  <c r="C177" i="11"/>
  <c r="Q176" i="11"/>
  <c r="O176" i="11"/>
  <c r="H176" i="11"/>
  <c r="F176" i="11"/>
  <c r="S175" i="11"/>
  <c r="Q175" i="11"/>
  <c r="O175" i="11"/>
  <c r="M175" i="11"/>
  <c r="J175" i="11"/>
  <c r="H175" i="11"/>
  <c r="F175" i="11"/>
  <c r="D175" i="11"/>
  <c r="Q174" i="11"/>
  <c r="O174" i="11"/>
  <c r="H174" i="11"/>
  <c r="F174" i="11"/>
  <c r="Q173" i="11"/>
  <c r="O173" i="11"/>
  <c r="H173" i="11"/>
  <c r="F173" i="11"/>
  <c r="Q172" i="11"/>
  <c r="O172" i="11"/>
  <c r="K172" i="11"/>
  <c r="H172" i="11"/>
  <c r="F172" i="11"/>
  <c r="Q171" i="11"/>
  <c r="O171" i="11"/>
  <c r="H171" i="11"/>
  <c r="F171" i="11"/>
  <c r="O169" i="11"/>
  <c r="H169" i="11"/>
  <c r="F169" i="11"/>
  <c r="S168" i="11"/>
  <c r="Q168" i="11"/>
  <c r="O168" i="11"/>
  <c r="M168" i="11"/>
  <c r="J168" i="11"/>
  <c r="H168" i="11"/>
  <c r="F168" i="11"/>
  <c r="D168" i="11"/>
  <c r="Q167" i="11"/>
  <c r="O167" i="11"/>
  <c r="H167" i="11"/>
  <c r="F167" i="11"/>
  <c r="Q166" i="11"/>
  <c r="O166" i="11"/>
  <c r="H166" i="11"/>
  <c r="F166" i="11"/>
  <c r="Q165" i="11"/>
  <c r="O165" i="11"/>
  <c r="L165" i="11"/>
  <c r="K165" i="11"/>
  <c r="H165" i="11"/>
  <c r="F165" i="11"/>
  <c r="C165" i="11"/>
  <c r="Q164" i="11"/>
  <c r="O164" i="11"/>
  <c r="H164" i="11"/>
  <c r="F164" i="11"/>
  <c r="Q162" i="11"/>
  <c r="N162" i="11"/>
  <c r="H162" i="11"/>
  <c r="E162" i="11"/>
  <c r="Q159" i="11"/>
  <c r="O159" i="11"/>
  <c r="H159" i="11"/>
  <c r="F159" i="11"/>
  <c r="S158" i="11"/>
  <c r="Q158" i="11"/>
  <c r="O158" i="11"/>
  <c r="M158" i="11"/>
  <c r="J158" i="11"/>
  <c r="H158" i="11"/>
  <c r="F158" i="11"/>
  <c r="D158" i="11"/>
  <c r="Q157" i="11"/>
  <c r="O157" i="11"/>
  <c r="H157" i="11"/>
  <c r="F157" i="11"/>
  <c r="Q156" i="11"/>
  <c r="O156" i="11"/>
  <c r="H156" i="11"/>
  <c r="F156" i="11"/>
  <c r="Q155" i="11"/>
  <c r="O155" i="11"/>
  <c r="H155" i="11"/>
  <c r="F155" i="11"/>
  <c r="Q154" i="11"/>
  <c r="O154" i="11"/>
  <c r="H154" i="11"/>
  <c r="F154" i="11"/>
  <c r="Q152" i="11"/>
  <c r="O152" i="11"/>
  <c r="H152" i="11"/>
  <c r="F152" i="11"/>
  <c r="S151" i="11"/>
  <c r="Q151" i="11"/>
  <c r="O151" i="11"/>
  <c r="M151" i="11"/>
  <c r="J151" i="11"/>
  <c r="H151" i="11"/>
  <c r="F151" i="11"/>
  <c r="D151" i="11"/>
  <c r="Q150" i="11"/>
  <c r="O150" i="11"/>
  <c r="H150" i="11"/>
  <c r="F150" i="11"/>
  <c r="Q149" i="11"/>
  <c r="O149" i="11"/>
  <c r="H149" i="11"/>
  <c r="F149" i="11"/>
  <c r="C149" i="11"/>
  <c r="Q148" i="11"/>
  <c r="O148" i="11"/>
  <c r="H148" i="11"/>
  <c r="F148" i="11"/>
  <c r="Q147" i="11"/>
  <c r="O147" i="11"/>
  <c r="H147" i="11"/>
  <c r="F147" i="11"/>
  <c r="Q145" i="11"/>
  <c r="O145" i="11"/>
  <c r="H145" i="11"/>
  <c r="F145" i="11"/>
  <c r="S144" i="11"/>
  <c r="Q144" i="11"/>
  <c r="O144" i="11"/>
  <c r="M144" i="11"/>
  <c r="J144" i="11"/>
  <c r="H144" i="11"/>
  <c r="F144" i="11"/>
  <c r="D144" i="11"/>
  <c r="Q143" i="11"/>
  <c r="O143" i="11"/>
  <c r="H143" i="11"/>
  <c r="F143" i="11"/>
  <c r="Q142" i="11"/>
  <c r="O142" i="11"/>
  <c r="H142" i="11"/>
  <c r="F142" i="11"/>
  <c r="C142" i="11"/>
  <c r="Q141" i="11"/>
  <c r="O141" i="11"/>
  <c r="H141" i="11"/>
  <c r="F141" i="11"/>
  <c r="Q140" i="11"/>
  <c r="O140" i="11"/>
  <c r="H140" i="11"/>
  <c r="F140" i="11"/>
  <c r="K139" i="11"/>
  <c r="C139" i="11"/>
  <c r="Q138" i="11"/>
  <c r="O138" i="11"/>
  <c r="H138" i="11"/>
  <c r="F138" i="11"/>
  <c r="S137" i="11"/>
  <c r="Q137" i="11"/>
  <c r="O137" i="11"/>
  <c r="M137" i="11"/>
  <c r="J137" i="11"/>
  <c r="H137" i="11"/>
  <c r="F137" i="11"/>
  <c r="D137" i="11"/>
  <c r="Q136" i="11"/>
  <c r="O136" i="11"/>
  <c r="H136" i="11"/>
  <c r="F136" i="11"/>
  <c r="Q135" i="11"/>
  <c r="O135" i="11"/>
  <c r="H135" i="11"/>
  <c r="F135" i="11"/>
  <c r="T134" i="11"/>
  <c r="Q134" i="11"/>
  <c r="O134" i="11"/>
  <c r="H134" i="11"/>
  <c r="F134" i="11"/>
  <c r="C134" i="11"/>
  <c r="Q133" i="11"/>
  <c r="O133" i="11"/>
  <c r="H133" i="11"/>
  <c r="F133" i="11"/>
  <c r="O131" i="11"/>
  <c r="H131" i="11"/>
  <c r="F131" i="11"/>
  <c r="S130" i="11"/>
  <c r="Q130" i="11"/>
  <c r="O130" i="11"/>
  <c r="M130" i="11"/>
  <c r="J130" i="11"/>
  <c r="H130" i="11"/>
  <c r="F130" i="11"/>
  <c r="D130" i="11"/>
  <c r="Q129" i="11"/>
  <c r="O129" i="11"/>
  <c r="H129" i="11"/>
  <c r="F129" i="11"/>
  <c r="Q128" i="11"/>
  <c r="O128" i="11"/>
  <c r="H128" i="11"/>
  <c r="F128" i="11"/>
  <c r="Q127" i="11"/>
  <c r="O127" i="11"/>
  <c r="H127" i="11"/>
  <c r="F127" i="11"/>
  <c r="C127" i="11"/>
  <c r="Q126" i="11"/>
  <c r="O126" i="11"/>
  <c r="H126" i="11"/>
  <c r="F126" i="11"/>
  <c r="Q124" i="11"/>
  <c r="N124" i="11"/>
  <c r="H124" i="11"/>
  <c r="E124" i="11"/>
  <c r="Q117" i="11"/>
  <c r="O117" i="11"/>
  <c r="H117" i="11"/>
  <c r="F117" i="11"/>
  <c r="S116" i="11"/>
  <c r="Q116" i="11"/>
  <c r="O116" i="11"/>
  <c r="M116" i="11"/>
  <c r="J116" i="11"/>
  <c r="H116" i="11"/>
  <c r="F116" i="11"/>
  <c r="D116" i="11"/>
  <c r="Q115" i="11"/>
  <c r="O115" i="11"/>
  <c r="H115" i="11"/>
  <c r="F115" i="11"/>
  <c r="Q114" i="11"/>
  <c r="O114" i="11"/>
  <c r="H114" i="11"/>
  <c r="F114" i="11"/>
  <c r="Q113" i="11"/>
  <c r="O113" i="11"/>
  <c r="H113" i="11"/>
  <c r="F113" i="11"/>
  <c r="Q112" i="11"/>
  <c r="O112" i="11"/>
  <c r="H112" i="11"/>
  <c r="F112" i="11"/>
  <c r="Q110" i="11"/>
  <c r="O110" i="11"/>
  <c r="H110" i="11"/>
  <c r="F110" i="11"/>
  <c r="S109" i="11"/>
  <c r="Q109" i="11"/>
  <c r="O109" i="11"/>
  <c r="M109" i="11"/>
  <c r="J109" i="11"/>
  <c r="H109" i="11"/>
  <c r="F109" i="11"/>
  <c r="D109" i="11"/>
  <c r="Q108" i="11"/>
  <c r="O108" i="11"/>
  <c r="H108" i="11"/>
  <c r="F108" i="11"/>
  <c r="Q107" i="11"/>
  <c r="O107" i="11"/>
  <c r="K107" i="11"/>
  <c r="H107" i="11"/>
  <c r="F107" i="11"/>
  <c r="C107" i="11"/>
  <c r="Q106" i="11"/>
  <c r="O106" i="11"/>
  <c r="H106" i="11"/>
  <c r="F106" i="11"/>
  <c r="Q105" i="11"/>
  <c r="O105" i="11"/>
  <c r="H105" i="11"/>
  <c r="F105" i="11"/>
  <c r="L104" i="11"/>
  <c r="K104" i="11"/>
  <c r="Q103" i="11"/>
  <c r="O103" i="11"/>
  <c r="H103" i="11"/>
  <c r="F103" i="11"/>
  <c r="S102" i="11"/>
  <c r="Q102" i="11"/>
  <c r="O102" i="11"/>
  <c r="M102" i="11"/>
  <c r="J102" i="11"/>
  <c r="H102" i="11"/>
  <c r="F102" i="11"/>
  <c r="D102" i="11"/>
  <c r="Q101" i="11"/>
  <c r="O101" i="11"/>
  <c r="H101" i="11"/>
  <c r="F101" i="11"/>
  <c r="T100" i="11"/>
  <c r="Q100" i="11"/>
  <c r="O100" i="11"/>
  <c r="L100" i="11"/>
  <c r="H100" i="11"/>
  <c r="F100" i="11"/>
  <c r="Q99" i="11"/>
  <c r="O99" i="11"/>
  <c r="H99" i="11"/>
  <c r="F99" i="11"/>
  <c r="Q98" i="11"/>
  <c r="O98" i="11"/>
  <c r="H98" i="11"/>
  <c r="F98" i="11"/>
  <c r="L97" i="11"/>
  <c r="K97" i="11"/>
  <c r="Q96" i="11"/>
  <c r="O96" i="11"/>
  <c r="H96" i="11"/>
  <c r="F96" i="11"/>
  <c r="S95" i="11"/>
  <c r="Q95" i="11"/>
  <c r="O95" i="11"/>
  <c r="M95" i="11"/>
  <c r="J95" i="11"/>
  <c r="H95" i="11"/>
  <c r="F95" i="11"/>
  <c r="D95" i="11"/>
  <c r="Q94" i="11"/>
  <c r="O94" i="11"/>
  <c r="H94" i="11"/>
  <c r="F94" i="11"/>
  <c r="Q93" i="11"/>
  <c r="O93" i="11"/>
  <c r="H93" i="11"/>
  <c r="F93" i="11"/>
  <c r="Q92" i="11"/>
  <c r="O92" i="11"/>
  <c r="L92" i="11"/>
  <c r="K92" i="11"/>
  <c r="H92" i="11"/>
  <c r="F92" i="11"/>
  <c r="Q91" i="11"/>
  <c r="O91" i="11"/>
  <c r="H91" i="11"/>
  <c r="F91" i="11"/>
  <c r="O89" i="11"/>
  <c r="H89" i="11"/>
  <c r="F89" i="11"/>
  <c r="S88" i="11"/>
  <c r="Q88" i="11"/>
  <c r="O88" i="11"/>
  <c r="M88" i="11"/>
  <c r="J88" i="11"/>
  <c r="H88" i="11"/>
  <c r="F88" i="11"/>
  <c r="D88" i="11"/>
  <c r="Q87" i="11"/>
  <c r="O87" i="11"/>
  <c r="H87" i="11"/>
  <c r="F87" i="11"/>
  <c r="Q86" i="11"/>
  <c r="O86" i="11"/>
  <c r="H86" i="11"/>
  <c r="F86" i="11"/>
  <c r="Q85" i="11"/>
  <c r="O85" i="11"/>
  <c r="H85" i="11"/>
  <c r="F85" i="11"/>
  <c r="Q84" i="11"/>
  <c r="O84" i="11"/>
  <c r="H84" i="11"/>
  <c r="F84" i="11"/>
  <c r="Q82" i="11"/>
  <c r="N82" i="11"/>
  <c r="H82" i="11"/>
  <c r="E82" i="11"/>
  <c r="Q79" i="11"/>
  <c r="O79" i="11"/>
  <c r="H79" i="11"/>
  <c r="F79" i="11"/>
  <c r="S78" i="11"/>
  <c r="Q78" i="11"/>
  <c r="O78" i="11"/>
  <c r="M78" i="11"/>
  <c r="J78" i="11"/>
  <c r="H78" i="11"/>
  <c r="F78" i="11"/>
  <c r="D78" i="11"/>
  <c r="Q77" i="11"/>
  <c r="O77" i="11"/>
  <c r="H77" i="11"/>
  <c r="F77" i="11"/>
  <c r="Q76" i="11"/>
  <c r="O76" i="11"/>
  <c r="H76" i="11"/>
  <c r="F76" i="11"/>
  <c r="Q75" i="11"/>
  <c r="O75" i="11"/>
  <c r="K75" i="11"/>
  <c r="H75" i="11"/>
  <c r="F75" i="11"/>
  <c r="C75" i="11"/>
  <c r="Q74" i="11"/>
  <c r="O74" i="11"/>
  <c r="H74" i="11"/>
  <c r="F74" i="11"/>
  <c r="Q72" i="11"/>
  <c r="O72" i="11"/>
  <c r="H72" i="11"/>
  <c r="F72" i="11"/>
  <c r="S71" i="11"/>
  <c r="Q71" i="11"/>
  <c r="O71" i="11"/>
  <c r="M71" i="11"/>
  <c r="J71" i="11"/>
  <c r="H71" i="11"/>
  <c r="F71" i="11"/>
  <c r="D71" i="11"/>
  <c r="Q70" i="11"/>
  <c r="O70" i="11"/>
  <c r="H70" i="11"/>
  <c r="F70" i="11"/>
  <c r="Q69" i="11"/>
  <c r="O69" i="11"/>
  <c r="L69" i="11"/>
  <c r="H69" i="11"/>
  <c r="F69" i="11"/>
  <c r="Q68" i="11"/>
  <c r="O68" i="11"/>
  <c r="H68" i="11"/>
  <c r="F68" i="11"/>
  <c r="Q67" i="11"/>
  <c r="O67" i="11"/>
  <c r="H67" i="11"/>
  <c r="F67" i="11"/>
  <c r="C66" i="11"/>
  <c r="Q65" i="11"/>
  <c r="O65" i="11"/>
  <c r="H65" i="11"/>
  <c r="F65" i="11"/>
  <c r="S64" i="11"/>
  <c r="Q64" i="11"/>
  <c r="O64" i="11"/>
  <c r="M64" i="11"/>
  <c r="J64" i="11"/>
  <c r="H64" i="11"/>
  <c r="F64" i="11"/>
  <c r="D64" i="11"/>
  <c r="Q63" i="11"/>
  <c r="O63" i="11"/>
  <c r="H63" i="11"/>
  <c r="F63" i="11"/>
  <c r="T62" i="11"/>
  <c r="Q62" i="11"/>
  <c r="O62" i="11"/>
  <c r="K62" i="11"/>
  <c r="H62" i="11"/>
  <c r="F62" i="11"/>
  <c r="C62" i="11"/>
  <c r="Q61" i="11"/>
  <c r="O61" i="11"/>
  <c r="H61" i="11"/>
  <c r="F61" i="11"/>
  <c r="Q60" i="11"/>
  <c r="O60" i="11"/>
  <c r="H60" i="11"/>
  <c r="F60" i="11"/>
  <c r="T59" i="11"/>
  <c r="L59" i="11"/>
  <c r="K59" i="11"/>
  <c r="Q58" i="11"/>
  <c r="O58" i="11"/>
  <c r="H58" i="11"/>
  <c r="F58" i="11"/>
  <c r="S57" i="11"/>
  <c r="Q57" i="11"/>
  <c r="O57" i="11"/>
  <c r="M57" i="11"/>
  <c r="J57" i="11"/>
  <c r="H57" i="11"/>
  <c r="F57" i="11"/>
  <c r="D57" i="11"/>
  <c r="Q56" i="11"/>
  <c r="O56" i="11"/>
  <c r="H56" i="11"/>
  <c r="F56" i="11"/>
  <c r="Q55" i="11"/>
  <c r="O55" i="11"/>
  <c r="H55" i="11"/>
  <c r="F55" i="11"/>
  <c r="Q54" i="11"/>
  <c r="O54" i="11"/>
  <c r="L54" i="11"/>
  <c r="K54" i="11"/>
  <c r="H54" i="11"/>
  <c r="F54" i="11"/>
  <c r="Q53" i="11"/>
  <c r="O53" i="11"/>
  <c r="H53" i="11"/>
  <c r="F53" i="11"/>
  <c r="O51" i="11"/>
  <c r="H51" i="11"/>
  <c r="F51" i="11"/>
  <c r="S50" i="11"/>
  <c r="Q50" i="11"/>
  <c r="O50" i="11"/>
  <c r="M50" i="11"/>
  <c r="J50" i="11"/>
  <c r="H50" i="11"/>
  <c r="F50" i="11"/>
  <c r="D50" i="11"/>
  <c r="Q49" i="11"/>
  <c r="O49" i="11"/>
  <c r="H49" i="11"/>
  <c r="F49" i="11"/>
  <c r="Q48" i="11"/>
  <c r="O48" i="11"/>
  <c r="H48" i="11"/>
  <c r="F48" i="11"/>
  <c r="T47" i="11"/>
  <c r="Q47" i="11"/>
  <c r="O47" i="11"/>
  <c r="H47" i="11"/>
  <c r="F47" i="11"/>
  <c r="Q46" i="11"/>
  <c r="O46" i="11"/>
  <c r="H46" i="11"/>
  <c r="F46" i="11"/>
  <c r="Q44" i="11"/>
  <c r="N44" i="11"/>
  <c r="H44" i="11"/>
  <c r="E44" i="11"/>
  <c r="Q41" i="11"/>
  <c r="O41" i="11"/>
  <c r="H41" i="11"/>
  <c r="F41" i="11"/>
  <c r="T40" i="11"/>
  <c r="S40" i="11"/>
  <c r="Q40" i="11"/>
  <c r="O40" i="11"/>
  <c r="P78" i="11" s="1"/>
  <c r="M40" i="11"/>
  <c r="L40" i="11"/>
  <c r="K40" i="11"/>
  <c r="J40" i="11"/>
  <c r="H40" i="11"/>
  <c r="F40" i="11"/>
  <c r="G196" i="11" s="1"/>
  <c r="D40" i="11"/>
  <c r="C40" i="11"/>
  <c r="Q39" i="11"/>
  <c r="O39" i="11"/>
  <c r="H39" i="11"/>
  <c r="F39" i="11"/>
  <c r="Q38" i="11"/>
  <c r="O38" i="11"/>
  <c r="P76" i="11" s="1"/>
  <c r="H38" i="11"/>
  <c r="F38" i="11"/>
  <c r="G194" i="11" s="1"/>
  <c r="T37" i="11"/>
  <c r="Q37" i="11"/>
  <c r="O37" i="11"/>
  <c r="H37" i="11"/>
  <c r="F37" i="11"/>
  <c r="Q36" i="11"/>
  <c r="O36" i="11"/>
  <c r="P154" i="11" s="1"/>
  <c r="H36" i="11"/>
  <c r="F36" i="11"/>
  <c r="G192" i="11" s="1"/>
  <c r="Q34" i="11"/>
  <c r="O34" i="11"/>
  <c r="H34" i="11"/>
  <c r="F34" i="11"/>
  <c r="T33" i="11"/>
  <c r="S33" i="11"/>
  <c r="Q33" i="11"/>
  <c r="O33" i="11"/>
  <c r="P189" i="11" s="1"/>
  <c r="M33" i="11"/>
  <c r="L33" i="11"/>
  <c r="K33" i="11"/>
  <c r="J33" i="11"/>
  <c r="H33" i="11"/>
  <c r="F33" i="11"/>
  <c r="G189" i="11" s="1"/>
  <c r="D33" i="11"/>
  <c r="C33" i="11"/>
  <c r="Q32" i="11"/>
  <c r="O32" i="11"/>
  <c r="H32" i="11"/>
  <c r="F32" i="11"/>
  <c r="Q31" i="11"/>
  <c r="O31" i="11"/>
  <c r="P187" i="11" s="1"/>
  <c r="L31" i="11"/>
  <c r="H31" i="11"/>
  <c r="F31" i="11"/>
  <c r="G187" i="11" s="1"/>
  <c r="T30" i="11"/>
  <c r="Q30" i="11"/>
  <c r="O30" i="11"/>
  <c r="L30" i="11"/>
  <c r="K30" i="11"/>
  <c r="H30" i="11"/>
  <c r="F30" i="11"/>
  <c r="C30" i="11"/>
  <c r="Q29" i="11"/>
  <c r="O29" i="11"/>
  <c r="P185" i="11" s="1"/>
  <c r="H29" i="11"/>
  <c r="F29" i="11"/>
  <c r="G185" i="11" s="1"/>
  <c r="Q27" i="11"/>
  <c r="O27" i="11"/>
  <c r="H27" i="11"/>
  <c r="F27" i="11"/>
  <c r="S26" i="11"/>
  <c r="Q26" i="11"/>
  <c r="O26" i="11"/>
  <c r="P182" i="11" s="1"/>
  <c r="M26" i="11"/>
  <c r="J26" i="11"/>
  <c r="H26" i="11"/>
  <c r="F26" i="11"/>
  <c r="G64" i="11" s="1"/>
  <c r="D26" i="11"/>
  <c r="Q25" i="11"/>
  <c r="O25" i="11"/>
  <c r="H25" i="11"/>
  <c r="F25" i="11"/>
  <c r="Q24" i="11"/>
  <c r="O24" i="11"/>
  <c r="P100" i="11" s="1"/>
  <c r="H24" i="11"/>
  <c r="F24" i="11"/>
  <c r="G180" i="11" s="1"/>
  <c r="C24" i="11"/>
  <c r="Q23" i="11"/>
  <c r="O23" i="11"/>
  <c r="H23" i="11"/>
  <c r="F23" i="11"/>
  <c r="Q22" i="11"/>
  <c r="O22" i="11"/>
  <c r="P140" i="11" s="1"/>
  <c r="H22" i="11"/>
  <c r="F22" i="11"/>
  <c r="G178" i="11" s="1"/>
  <c r="Q20" i="11"/>
  <c r="O20" i="11"/>
  <c r="H20" i="11"/>
  <c r="F20" i="11"/>
  <c r="S19" i="11"/>
  <c r="Q19" i="11"/>
  <c r="O19" i="11"/>
  <c r="P95" i="11" s="1"/>
  <c r="M19" i="11"/>
  <c r="J19" i="11"/>
  <c r="H19" i="11"/>
  <c r="F19" i="11"/>
  <c r="G175" i="11" s="1"/>
  <c r="D19" i="11"/>
  <c r="Q18" i="11"/>
  <c r="O18" i="11"/>
  <c r="H18" i="11"/>
  <c r="F18" i="11"/>
  <c r="Q17" i="11"/>
  <c r="O17" i="11"/>
  <c r="P173" i="11" s="1"/>
  <c r="H17" i="11"/>
  <c r="F17" i="11"/>
  <c r="G93" i="11" s="1"/>
  <c r="T16" i="11"/>
  <c r="Q16" i="11"/>
  <c r="O16" i="11"/>
  <c r="L16" i="11"/>
  <c r="H16" i="11"/>
  <c r="F16" i="11"/>
  <c r="C16" i="11"/>
  <c r="Q15" i="11"/>
  <c r="O15" i="11"/>
  <c r="P53" i="11" s="1"/>
  <c r="H15" i="11"/>
  <c r="F15" i="11"/>
  <c r="G171" i="11" s="1"/>
  <c r="O13" i="11"/>
  <c r="H13" i="11"/>
  <c r="F13" i="11"/>
  <c r="S12" i="11"/>
  <c r="Q12" i="11"/>
  <c r="O12" i="11"/>
  <c r="P130" i="11" s="1"/>
  <c r="M12" i="11"/>
  <c r="J12" i="11"/>
  <c r="H12" i="11"/>
  <c r="F12" i="11"/>
  <c r="G168" i="11" s="1"/>
  <c r="D12" i="11"/>
  <c r="Q11" i="11"/>
  <c r="O11" i="11"/>
  <c r="H11" i="11"/>
  <c r="F11" i="11"/>
  <c r="Q10" i="11"/>
  <c r="O10" i="11"/>
  <c r="P166" i="11" s="1"/>
  <c r="H10" i="11"/>
  <c r="F10" i="11"/>
  <c r="G128" i="11" s="1"/>
  <c r="T9" i="11"/>
  <c r="Q9" i="11"/>
  <c r="O9" i="11"/>
  <c r="K9" i="11"/>
  <c r="H9" i="11"/>
  <c r="F9" i="11"/>
  <c r="C9" i="11"/>
  <c r="Q8" i="11"/>
  <c r="O8" i="11"/>
  <c r="P84" i="11" s="1"/>
  <c r="H8" i="11"/>
  <c r="F8" i="11"/>
  <c r="G164" i="11" s="1"/>
  <c r="Q6" i="11"/>
  <c r="N6" i="11"/>
  <c r="H6" i="11"/>
  <c r="E6" i="11"/>
  <c r="C120" i="11"/>
  <c r="C2" i="11"/>
  <c r="O28" i="5"/>
  <c r="O25" i="5"/>
  <c r="T31" i="11" s="1"/>
  <c r="O22" i="5"/>
  <c r="T28" i="11" s="1"/>
  <c r="O19" i="5"/>
  <c r="T24" i="11" s="1"/>
  <c r="O16" i="5"/>
  <c r="T21" i="11" s="1"/>
  <c r="O10" i="5"/>
  <c r="O4" i="5"/>
  <c r="I28" i="5"/>
  <c r="L37" i="11" s="1"/>
  <c r="I25" i="5"/>
  <c r="I22" i="5"/>
  <c r="L28" i="11" s="1"/>
  <c r="I19" i="5"/>
  <c r="L24" i="11" s="1"/>
  <c r="I16" i="5"/>
  <c r="L21" i="11" s="1"/>
  <c r="I10" i="5"/>
  <c r="I4" i="5"/>
  <c r="L9" i="11" s="1"/>
  <c r="H28" i="5"/>
  <c r="K37" i="11" s="1"/>
  <c r="H25" i="5"/>
  <c r="K31" i="11" s="1"/>
  <c r="H22" i="5"/>
  <c r="K28" i="11" s="1"/>
  <c r="H19" i="5"/>
  <c r="K24" i="11" s="1"/>
  <c r="H16" i="5"/>
  <c r="K21" i="11" s="1"/>
  <c r="H10" i="5"/>
  <c r="K16" i="11" s="1"/>
  <c r="H4" i="5"/>
  <c r="B28" i="5"/>
  <c r="C37" i="11" s="1"/>
  <c r="B25" i="5"/>
  <c r="C31" i="11" s="1"/>
  <c r="B22" i="5"/>
  <c r="C28" i="11" s="1"/>
  <c r="B4" i="5"/>
  <c r="B19" i="5"/>
  <c r="B16" i="5"/>
  <c r="C21" i="11" s="1"/>
  <c r="B10" i="5"/>
  <c r="G4" i="10"/>
  <c r="B53" i="10" s="1"/>
  <c r="F4" i="10"/>
  <c r="B41" i="10" s="1"/>
  <c r="E4" i="10"/>
  <c r="B29" i="10" s="1"/>
  <c r="D4" i="10"/>
  <c r="B17" i="10" s="1"/>
  <c r="C4" i="10"/>
  <c r="B5" i="10" s="1"/>
  <c r="B4" i="10"/>
  <c r="B3" i="10"/>
  <c r="F29" i="3"/>
  <c r="I2" i="14" s="1"/>
  <c r="L123" i="11" s="1"/>
  <c r="P180" i="11" l="1"/>
  <c r="X78" i="10"/>
  <c r="C4" i="14"/>
  <c r="AD76" i="10" s="1"/>
  <c r="J16" i="5"/>
  <c r="N78" i="10" s="1"/>
  <c r="X80" i="10"/>
  <c r="J16" i="13"/>
  <c r="Z78" i="10" s="1"/>
  <c r="G22" i="14"/>
  <c r="N10" i="12"/>
  <c r="J16" i="15"/>
  <c r="AL78" i="10" s="1"/>
  <c r="AL81" i="10" s="1"/>
  <c r="N10" i="14"/>
  <c r="C28" i="5"/>
  <c r="C28" i="15"/>
  <c r="AJ80" i="10" s="1"/>
  <c r="N22" i="15"/>
  <c r="AM79" i="10" s="1"/>
  <c r="G16" i="12"/>
  <c r="J10" i="5"/>
  <c r="N77" i="10" s="1"/>
  <c r="N10" i="5"/>
  <c r="C16" i="5"/>
  <c r="L78" i="10" s="1"/>
  <c r="G16" i="5"/>
  <c r="C22" i="12"/>
  <c r="R79" i="10" s="1"/>
  <c r="C4" i="12"/>
  <c r="R76" i="10" s="1"/>
  <c r="G4" i="5"/>
  <c r="M76" i="10" s="1"/>
  <c r="J22" i="5"/>
  <c r="N79" i="10" s="1"/>
  <c r="C10" i="12"/>
  <c r="R77" i="10" s="1"/>
  <c r="G28" i="12"/>
  <c r="N16" i="12"/>
  <c r="G4" i="13"/>
  <c r="Y76" i="10" s="1"/>
  <c r="J22" i="13"/>
  <c r="Z79" i="10" s="1"/>
  <c r="C10" i="14"/>
  <c r="AD77" i="10" s="1"/>
  <c r="G28" i="14"/>
  <c r="D2" i="14" s="1"/>
  <c r="AD73" i="10" s="1"/>
  <c r="N16" i="14"/>
  <c r="G4" i="15"/>
  <c r="AK76" i="10" s="1"/>
  <c r="J22" i="15"/>
  <c r="AL79" i="10" s="1"/>
  <c r="G10" i="5"/>
  <c r="M77" i="10" s="1"/>
  <c r="J28" i="5"/>
  <c r="N80" i="10" s="1"/>
  <c r="C16" i="12"/>
  <c r="R78" i="10" s="1"/>
  <c r="J4" i="12"/>
  <c r="T76" i="10" s="1"/>
  <c r="N22" i="12"/>
  <c r="U79" i="10" s="1"/>
  <c r="G10" i="13"/>
  <c r="J28" i="13"/>
  <c r="Z80" i="10" s="1"/>
  <c r="C16" i="14"/>
  <c r="AD78" i="10" s="1"/>
  <c r="AD81" i="10" s="1"/>
  <c r="J4" i="14"/>
  <c r="AF76" i="10" s="1"/>
  <c r="AF81" i="10" s="1"/>
  <c r="N22" i="14"/>
  <c r="G10" i="15"/>
  <c r="J28" i="15"/>
  <c r="AL80" i="10" s="1"/>
  <c r="N4" i="5"/>
  <c r="O76" i="10" s="1"/>
  <c r="N28" i="12"/>
  <c r="G16" i="13"/>
  <c r="Y78" i="10" s="1"/>
  <c r="N4" i="13"/>
  <c r="N28" i="14"/>
  <c r="S155" i="11" s="1"/>
  <c r="G16" i="15"/>
  <c r="AK78" i="10" s="1"/>
  <c r="N4" i="15"/>
  <c r="G22" i="5"/>
  <c r="G22" i="13"/>
  <c r="Y79" i="10" s="1"/>
  <c r="N10" i="13"/>
  <c r="G22" i="15"/>
  <c r="N10" i="15"/>
  <c r="AM77" i="10" s="1"/>
  <c r="C91" i="10"/>
  <c r="C88" i="10"/>
  <c r="D70" i="10"/>
  <c r="B71" i="10"/>
  <c r="AG71" i="10"/>
  <c r="B75" i="10"/>
  <c r="K134" i="10"/>
  <c r="B80" i="10"/>
  <c r="B93" i="10" s="1"/>
  <c r="E70" i="10"/>
  <c r="K135" i="10"/>
  <c r="B81" i="10"/>
  <c r="B94" i="10" s="1"/>
  <c r="C67" i="10"/>
  <c r="F70" i="10"/>
  <c r="AF70" i="10"/>
  <c r="K136" i="10"/>
  <c r="B82" i="10"/>
  <c r="D67" i="10"/>
  <c r="G70" i="10"/>
  <c r="K125" i="10"/>
  <c r="K137" i="10"/>
  <c r="C77" i="10"/>
  <c r="D77" i="10"/>
  <c r="C85" i="10" s="1"/>
  <c r="D85" i="10" s="1"/>
  <c r="F67" i="10"/>
  <c r="B72" i="10"/>
  <c r="K127" i="10"/>
  <c r="E77" i="10"/>
  <c r="C86" i="10" s="1"/>
  <c r="G67" i="10"/>
  <c r="K128" i="10"/>
  <c r="B78" i="10"/>
  <c r="B85" i="10" s="1"/>
  <c r="F77" i="10"/>
  <c r="C90" i="10" s="1"/>
  <c r="K129" i="10"/>
  <c r="L79" i="10"/>
  <c r="L80" i="10"/>
  <c r="AM104" i="10"/>
  <c r="M104" i="10"/>
  <c r="Y104" i="10"/>
  <c r="AK104" i="10"/>
  <c r="R81" i="10"/>
  <c r="R104" i="10"/>
  <c r="AD104" i="10"/>
  <c r="L104" i="10"/>
  <c r="X104" i="10"/>
  <c r="AJ104" i="10"/>
  <c r="S104" i="10"/>
  <c r="AE104" i="10"/>
  <c r="T104" i="10"/>
  <c r="AF104" i="10"/>
  <c r="U104" i="10"/>
  <c r="AG104" i="10"/>
  <c r="C89" i="10"/>
  <c r="D89" i="10" s="1"/>
  <c r="B90" i="10"/>
  <c r="C87" i="10"/>
  <c r="C92" i="10"/>
  <c r="B87" i="10"/>
  <c r="B91" i="10"/>
  <c r="C93" i="10"/>
  <c r="X81" i="10"/>
  <c r="AJ81" i="10"/>
  <c r="C94" i="10"/>
  <c r="D94" i="10" s="1"/>
  <c r="N81" i="10"/>
  <c r="Z81" i="10"/>
  <c r="B92" i="10"/>
  <c r="T81" i="10"/>
  <c r="AM78" i="10"/>
  <c r="M179" i="11"/>
  <c r="AM80" i="10"/>
  <c r="AM76" i="10"/>
  <c r="AG79" i="10"/>
  <c r="AG77" i="10"/>
  <c r="M134" i="11"/>
  <c r="AG78" i="10"/>
  <c r="AA76" i="10"/>
  <c r="AA79" i="10"/>
  <c r="AA77" i="10"/>
  <c r="M92" i="11"/>
  <c r="M113" i="11"/>
  <c r="AA78" i="10"/>
  <c r="U77" i="10"/>
  <c r="U76" i="10"/>
  <c r="M75" i="11"/>
  <c r="U78" i="10"/>
  <c r="AK79" i="10"/>
  <c r="AK77" i="10"/>
  <c r="D172" i="11"/>
  <c r="D193" i="11"/>
  <c r="D179" i="11"/>
  <c r="J186" i="11"/>
  <c r="D186" i="11"/>
  <c r="AE77" i="10"/>
  <c r="D148" i="11"/>
  <c r="AE80" i="10"/>
  <c r="Y80" i="10"/>
  <c r="D113" i="11"/>
  <c r="Y77" i="10"/>
  <c r="D92" i="11"/>
  <c r="S78" i="10"/>
  <c r="S80" i="10"/>
  <c r="D68" i="11"/>
  <c r="M106" i="11"/>
  <c r="M37" i="11"/>
  <c r="S99" i="11"/>
  <c r="M99" i="11"/>
  <c r="S193" i="11"/>
  <c r="M193" i="11"/>
  <c r="M172" i="11"/>
  <c r="M186" i="11"/>
  <c r="S148" i="11"/>
  <c r="M148" i="11"/>
  <c r="S134" i="11"/>
  <c r="M155" i="11"/>
  <c r="S141" i="11"/>
  <c r="M141" i="11"/>
  <c r="M68" i="11"/>
  <c r="M54" i="11"/>
  <c r="M61" i="11"/>
  <c r="J179" i="11"/>
  <c r="D134" i="11"/>
  <c r="D155" i="11"/>
  <c r="D141" i="11"/>
  <c r="D99" i="11"/>
  <c r="J113" i="11"/>
  <c r="D106" i="11"/>
  <c r="D54" i="11"/>
  <c r="D75" i="11"/>
  <c r="J61" i="11"/>
  <c r="D61" i="11"/>
  <c r="F17" i="4"/>
  <c r="L76" i="10"/>
  <c r="M30" i="11"/>
  <c r="O78" i="10"/>
  <c r="M23" i="11"/>
  <c r="D37" i="11"/>
  <c r="D30" i="11"/>
  <c r="M78" i="10"/>
  <c r="P48" i="11"/>
  <c r="P86" i="11"/>
  <c r="O77" i="10"/>
  <c r="P55" i="11"/>
  <c r="G88" i="11"/>
  <c r="P126" i="11"/>
  <c r="P17" i="11"/>
  <c r="G19" i="11"/>
  <c r="G67" i="11"/>
  <c r="P71" i="11"/>
  <c r="G95" i="11"/>
  <c r="P133" i="11"/>
  <c r="P24" i="11"/>
  <c r="G29" i="11"/>
  <c r="P109" i="11"/>
  <c r="G147" i="11"/>
  <c r="P69" i="11"/>
  <c r="G48" i="11"/>
  <c r="P107" i="11"/>
  <c r="P36" i="11"/>
  <c r="G10" i="11"/>
  <c r="G40" i="11"/>
  <c r="G50" i="11"/>
  <c r="P91" i="11"/>
  <c r="P12" i="11"/>
  <c r="P74" i="11"/>
  <c r="P114" i="11"/>
  <c r="P128" i="11"/>
  <c r="P164" i="11"/>
  <c r="P8" i="11"/>
  <c r="G24" i="11"/>
  <c r="P50" i="11"/>
  <c r="P93" i="11"/>
  <c r="G130" i="11"/>
  <c r="P156" i="11"/>
  <c r="G166" i="11"/>
  <c r="G116" i="11"/>
  <c r="P168" i="11"/>
  <c r="P19" i="11"/>
  <c r="G57" i="11"/>
  <c r="G100" i="11"/>
  <c r="G135" i="11"/>
  <c r="G158" i="11"/>
  <c r="G173" i="11"/>
  <c r="G17" i="11"/>
  <c r="P192" i="11"/>
  <c r="G78" i="11"/>
  <c r="P10" i="11"/>
  <c r="P31" i="11"/>
  <c r="P33" i="11"/>
  <c r="P60" i="11"/>
  <c r="G102" i="11"/>
  <c r="P137" i="11"/>
  <c r="P149" i="11"/>
  <c r="P175" i="11"/>
  <c r="G12" i="11"/>
  <c r="P22" i="11"/>
  <c r="G62" i="11"/>
  <c r="G105" i="11"/>
  <c r="P116" i="11"/>
  <c r="P142" i="11"/>
  <c r="P178" i="11"/>
  <c r="G144" i="11"/>
  <c r="P158" i="11"/>
  <c r="C11" i="3"/>
  <c r="E38" i="3"/>
  <c r="H38" i="3"/>
  <c r="E2" i="3"/>
  <c r="E11" i="3"/>
  <c r="F38" i="3"/>
  <c r="F11" i="3"/>
  <c r="E29" i="3"/>
  <c r="C2" i="3"/>
  <c r="F2" i="3"/>
  <c r="C29" i="3"/>
  <c r="E20" i="3"/>
  <c r="F20" i="3"/>
  <c r="H29" i="3"/>
  <c r="H2" i="3"/>
  <c r="H11" i="3"/>
  <c r="H20" i="3"/>
  <c r="C20" i="3"/>
  <c r="C38" i="3"/>
  <c r="P29" i="11"/>
  <c r="G60" i="11"/>
  <c r="G71" i="11"/>
  <c r="G74" i="11"/>
  <c r="P171" i="11"/>
  <c r="G182" i="11"/>
  <c r="P194" i="11"/>
  <c r="P196" i="11"/>
  <c r="G15" i="11"/>
  <c r="P26" i="11"/>
  <c r="G38" i="11"/>
  <c r="G46" i="11"/>
  <c r="P67" i="11"/>
  <c r="G69" i="11"/>
  <c r="G98" i="11"/>
  <c r="G109" i="11"/>
  <c r="G112" i="11"/>
  <c r="P135" i="11"/>
  <c r="G137" i="11"/>
  <c r="G142" i="11"/>
  <c r="P151" i="11"/>
  <c r="G22" i="11"/>
  <c r="G33" i="11"/>
  <c r="G36" i="11"/>
  <c r="G8" i="11"/>
  <c r="G31" i="11"/>
  <c r="G53" i="11"/>
  <c r="P64" i="11"/>
  <c r="G76" i="11"/>
  <c r="G84" i="11"/>
  <c r="P105" i="11"/>
  <c r="G107" i="11"/>
  <c r="G140" i="11"/>
  <c r="G151" i="11"/>
  <c r="G154" i="11"/>
  <c r="G91" i="11"/>
  <c r="P102" i="11"/>
  <c r="G114" i="11"/>
  <c r="G126" i="11"/>
  <c r="P147" i="11"/>
  <c r="G149" i="11"/>
  <c r="P15" i="11"/>
  <c r="G26" i="11"/>
  <c r="P38" i="11"/>
  <c r="P40" i="11"/>
  <c r="P46" i="11"/>
  <c r="G55" i="11"/>
  <c r="P57" i="11"/>
  <c r="P62" i="11"/>
  <c r="G86" i="11"/>
  <c r="P88" i="11"/>
  <c r="P98" i="11"/>
  <c r="P112" i="11"/>
  <c r="G133" i="11"/>
  <c r="P144" i="11"/>
  <c r="G156" i="11"/>
  <c r="D90" i="10" l="1"/>
  <c r="J99" i="11"/>
  <c r="AG80" i="10"/>
  <c r="J155" i="11"/>
  <c r="J106" i="11"/>
  <c r="AM81" i="10"/>
  <c r="AA70" i="10"/>
  <c r="Z71" i="10"/>
  <c r="T71" i="10"/>
  <c r="U70" i="10"/>
  <c r="AD71" i="10"/>
  <c r="AE70" i="10"/>
  <c r="B86" i="10"/>
  <c r="D86" i="10" s="1"/>
  <c r="T70" i="10"/>
  <c r="U71" i="10"/>
  <c r="S71" i="10"/>
  <c r="R70" i="10"/>
  <c r="T126" i="10" s="1"/>
  <c r="O70" i="10"/>
  <c r="N71" i="10"/>
  <c r="AF71" i="10"/>
  <c r="AG70" i="10"/>
  <c r="AL70" i="10"/>
  <c r="AM71" i="10"/>
  <c r="AA129" i="10"/>
  <c r="T127" i="10"/>
  <c r="R71" i="10"/>
  <c r="S70" i="10"/>
  <c r="Y70" i="10"/>
  <c r="X71" i="10"/>
  <c r="M70" i="10"/>
  <c r="L71" i="10"/>
  <c r="Q126" i="10" s="1"/>
  <c r="AM70" i="10"/>
  <c r="AL71" i="10"/>
  <c r="Z70" i="10"/>
  <c r="AA71" i="10"/>
  <c r="AJ70" i="10"/>
  <c r="AK71" i="10"/>
  <c r="AE71" i="10"/>
  <c r="AD70" i="10"/>
  <c r="AF128" i="10" s="1"/>
  <c r="X70" i="10"/>
  <c r="Z126" i="10" s="1"/>
  <c r="Y71" i="10"/>
  <c r="N70" i="10"/>
  <c r="O71" i="10"/>
  <c r="AK70" i="10"/>
  <c r="AJ71" i="10"/>
  <c r="B88" i="10"/>
  <c r="D88" i="10" s="1"/>
  <c r="L70" i="10"/>
  <c r="M71" i="10"/>
  <c r="AI129" i="10"/>
  <c r="S179" i="11"/>
  <c r="S186" i="11"/>
  <c r="S172" i="11"/>
  <c r="J172" i="11"/>
  <c r="J193" i="11"/>
  <c r="AK80" i="10"/>
  <c r="AK81" i="10" s="1"/>
  <c r="M2" i="14"/>
  <c r="AG76" i="10"/>
  <c r="AG81" i="10" s="1"/>
  <c r="AG128" i="10" s="1"/>
  <c r="J134" i="11"/>
  <c r="AE127" i="10"/>
  <c r="J141" i="11"/>
  <c r="AE78" i="10"/>
  <c r="J148" i="11"/>
  <c r="AE79" i="10"/>
  <c r="S106" i="11"/>
  <c r="S113" i="11"/>
  <c r="AA80" i="10"/>
  <c r="AA81" i="10" s="1"/>
  <c r="S92" i="11"/>
  <c r="S85" i="11"/>
  <c r="Y81" i="10"/>
  <c r="AA125" i="10" s="1"/>
  <c r="J92" i="11"/>
  <c r="S54" i="11"/>
  <c r="S68" i="11"/>
  <c r="S61" i="11"/>
  <c r="S75" i="11"/>
  <c r="U80" i="10"/>
  <c r="U81" i="10" s="1"/>
  <c r="J68" i="11"/>
  <c r="S79" i="10"/>
  <c r="J54" i="11"/>
  <c r="S77" i="10"/>
  <c r="J75" i="11"/>
  <c r="S30" i="11"/>
  <c r="O79" i="10"/>
  <c r="S37" i="11"/>
  <c r="O80" i="10"/>
  <c r="J30" i="11"/>
  <c r="M79" i="10"/>
  <c r="J37" i="11"/>
  <c r="M80" i="10"/>
  <c r="D16" i="11"/>
  <c r="L77" i="10"/>
  <c r="L81" i="10" s="1"/>
  <c r="AM125" i="10"/>
  <c r="Z129" i="10"/>
  <c r="Z125" i="10"/>
  <c r="D87" i="10"/>
  <c r="D93" i="10"/>
  <c r="AA127" i="10"/>
  <c r="AO126" i="10"/>
  <c r="AM128" i="10"/>
  <c r="W129" i="10"/>
  <c r="AG129" i="10"/>
  <c r="AM127" i="10"/>
  <c r="AC126" i="10"/>
  <c r="D92" i="10"/>
  <c r="AN127" i="10"/>
  <c r="AC125" i="10"/>
  <c r="D91" i="10"/>
  <c r="U129" i="10"/>
  <c r="P126" i="10"/>
  <c r="AI127" i="10"/>
  <c r="AC129" i="10"/>
  <c r="AC127" i="10"/>
  <c r="K2" i="15"/>
  <c r="M2" i="15"/>
  <c r="K2" i="14"/>
  <c r="K2" i="13"/>
  <c r="M2" i="13"/>
  <c r="K2" i="12"/>
  <c r="M2" i="12"/>
  <c r="F2" i="15"/>
  <c r="AK73" i="10" s="1"/>
  <c r="D2" i="15"/>
  <c r="F2" i="14"/>
  <c r="D2" i="13"/>
  <c r="F2" i="13"/>
  <c r="Y73" i="10" s="1"/>
  <c r="D2" i="12"/>
  <c r="R73" i="10" s="1"/>
  <c r="F2" i="12"/>
  <c r="M85" i="11"/>
  <c r="M165" i="11"/>
  <c r="S165" i="11"/>
  <c r="M127" i="11"/>
  <c r="S127" i="11"/>
  <c r="M47" i="11"/>
  <c r="S47" i="11"/>
  <c r="J165" i="11"/>
  <c r="D165" i="11"/>
  <c r="J127" i="11"/>
  <c r="D127" i="11"/>
  <c r="J85" i="11"/>
  <c r="D85" i="11"/>
  <c r="D47" i="11"/>
  <c r="J47" i="11"/>
  <c r="D2" i="5"/>
  <c r="L73" i="10" s="1"/>
  <c r="H2" i="13"/>
  <c r="J81" i="11" s="1"/>
  <c r="E12" i="4"/>
  <c r="O2" i="12"/>
  <c r="S43" i="11" s="1"/>
  <c r="H7" i="4"/>
  <c r="O2" i="5"/>
  <c r="S5" i="11" s="1"/>
  <c r="H2" i="4"/>
  <c r="O2" i="14"/>
  <c r="S123" i="11" s="1"/>
  <c r="H17" i="4"/>
  <c r="O2" i="15"/>
  <c r="S161" i="11" s="1"/>
  <c r="H22" i="4"/>
  <c r="H2" i="5"/>
  <c r="J5" i="11" s="1"/>
  <c r="E2" i="4"/>
  <c r="H2" i="12"/>
  <c r="J43" i="11" s="1"/>
  <c r="E7" i="4"/>
  <c r="I2" i="12"/>
  <c r="L43" i="11" s="1"/>
  <c r="F7" i="4"/>
  <c r="I2" i="15"/>
  <c r="L161" i="11" s="1"/>
  <c r="F22" i="4"/>
  <c r="O2" i="13"/>
  <c r="S81" i="11" s="1"/>
  <c r="H12" i="4"/>
  <c r="H2" i="14"/>
  <c r="J123" i="11" s="1"/>
  <c r="E17" i="4"/>
  <c r="B2" i="12"/>
  <c r="C43" i="11" s="1"/>
  <c r="C7" i="4"/>
  <c r="I2" i="13"/>
  <c r="L81" i="11" s="1"/>
  <c r="F12" i="4"/>
  <c r="I2" i="5"/>
  <c r="L5" i="11" s="1"/>
  <c r="F2" i="4"/>
  <c r="H2" i="15"/>
  <c r="J161" i="11" s="1"/>
  <c r="E22" i="4"/>
  <c r="B2" i="15"/>
  <c r="C161" i="11" s="1"/>
  <c r="C22" i="4"/>
  <c r="B2" i="5"/>
  <c r="C5" i="11" s="1"/>
  <c r="C2" i="4"/>
  <c r="B2" i="14"/>
  <c r="C123" i="11" s="1"/>
  <c r="C17" i="4"/>
  <c r="C81" i="11"/>
  <c r="C12" i="4"/>
  <c r="F2" i="5"/>
  <c r="M16" i="11"/>
  <c r="K2" i="5"/>
  <c r="N73" i="10" s="1"/>
  <c r="S16" i="11"/>
  <c r="M2" i="5"/>
  <c r="J16" i="11"/>
  <c r="J23" i="11"/>
  <c r="J9" i="11"/>
  <c r="S9" i="11"/>
  <c r="S23" i="11"/>
  <c r="M9" i="11"/>
  <c r="D9" i="11"/>
  <c r="D23" i="11"/>
  <c r="O129" i="10" l="1"/>
  <c r="N126" i="10"/>
  <c r="AF125" i="10"/>
  <c r="X73" i="10"/>
  <c r="C2" i="13"/>
  <c r="AE81" i="10"/>
  <c r="S125" i="10"/>
  <c r="W125" i="10"/>
  <c r="W126" i="10"/>
  <c r="W127" i="10"/>
  <c r="W128" i="10"/>
  <c r="U125" i="10"/>
  <c r="AO128" i="10"/>
  <c r="AM129" i="10"/>
  <c r="AO127" i="10"/>
  <c r="AO125" i="10"/>
  <c r="AM126" i="10"/>
  <c r="AO129" i="10"/>
  <c r="AD125" i="10"/>
  <c r="AL125" i="10"/>
  <c r="AN126" i="10"/>
  <c r="AN125" i="10"/>
  <c r="AN129" i="10"/>
  <c r="AN128" i="10"/>
  <c r="AL129" i="10"/>
  <c r="AL128" i="10"/>
  <c r="U128" i="10"/>
  <c r="M127" i="10"/>
  <c r="O127" i="10"/>
  <c r="Q127" i="10"/>
  <c r="Q129" i="10"/>
  <c r="Q128" i="10"/>
  <c r="V126" i="10"/>
  <c r="V125" i="10"/>
  <c r="V129" i="10"/>
  <c r="T125" i="10"/>
  <c r="V128" i="10"/>
  <c r="V127" i="10"/>
  <c r="R125" i="10"/>
  <c r="AI125" i="10"/>
  <c r="AI128" i="10"/>
  <c r="AE126" i="10"/>
  <c r="AI126" i="10"/>
  <c r="AG126" i="10"/>
  <c r="AL126" i="10"/>
  <c r="Q125" i="10"/>
  <c r="AA128" i="10"/>
  <c r="AC128" i="10"/>
  <c r="Y128" i="10"/>
  <c r="AG127" i="10"/>
  <c r="P129" i="10"/>
  <c r="L127" i="10"/>
  <c r="N127" i="10"/>
  <c r="P128" i="10"/>
  <c r="P127" i="10"/>
  <c r="P125" i="10"/>
  <c r="AB127" i="10"/>
  <c r="AB129" i="10"/>
  <c r="Z128" i="10"/>
  <c r="X128" i="10"/>
  <c r="AB128" i="10"/>
  <c r="AB126" i="10"/>
  <c r="AB125" i="10"/>
  <c r="AH129" i="10"/>
  <c r="AH127" i="10"/>
  <c r="AD126" i="10"/>
  <c r="AF126" i="10"/>
  <c r="AH126" i="10"/>
  <c r="AH128" i="10"/>
  <c r="AH125" i="10"/>
  <c r="AL127" i="10"/>
  <c r="N2" i="15"/>
  <c r="E81" i="10" s="1"/>
  <c r="AM73" i="10"/>
  <c r="AL73" i="10"/>
  <c r="C2" i="15"/>
  <c r="D78" i="10" s="1"/>
  <c r="AJ73" i="10"/>
  <c r="AK129" i="10" s="1"/>
  <c r="AF73" i="10"/>
  <c r="AF129" i="10"/>
  <c r="N2" i="14"/>
  <c r="F82" i="10" s="1"/>
  <c r="AG73" i="10"/>
  <c r="G2" i="14"/>
  <c r="C80" i="10" s="1"/>
  <c r="AE73" i="10"/>
  <c r="AF127" i="10"/>
  <c r="AG125" i="10"/>
  <c r="AA126" i="10"/>
  <c r="Z127" i="10"/>
  <c r="N81" i="11"/>
  <c r="Z73" i="10"/>
  <c r="N2" i="13"/>
  <c r="D80" i="10" s="1"/>
  <c r="AA73" i="10"/>
  <c r="Y125" i="10"/>
  <c r="X129" i="10"/>
  <c r="X125" i="10"/>
  <c r="Y129" i="10"/>
  <c r="U127" i="10"/>
  <c r="T129" i="10"/>
  <c r="N2" i="12"/>
  <c r="E82" i="10" s="1"/>
  <c r="U73" i="10"/>
  <c r="T73" i="10"/>
  <c r="R126" i="10"/>
  <c r="S128" i="10"/>
  <c r="G2" i="12"/>
  <c r="D81" i="10" s="1"/>
  <c r="S73" i="10"/>
  <c r="S81" i="10"/>
  <c r="O81" i="10"/>
  <c r="O126" i="10" s="1"/>
  <c r="M129" i="10"/>
  <c r="L126" i="10"/>
  <c r="N2" i="5"/>
  <c r="D82" i="10" s="1"/>
  <c r="O73" i="10"/>
  <c r="M81" i="10"/>
  <c r="N128" i="10"/>
  <c r="O125" i="10"/>
  <c r="O136" i="10" s="1"/>
  <c r="M73" i="10"/>
  <c r="G2" i="5"/>
  <c r="C81" i="10" s="1"/>
  <c r="C47" i="10" s="1"/>
  <c r="N125" i="10"/>
  <c r="O128" i="10"/>
  <c r="L125" i="10"/>
  <c r="M128" i="10"/>
  <c r="L128" i="10"/>
  <c r="M125" i="10"/>
  <c r="G78" i="10"/>
  <c r="G2" i="15"/>
  <c r="C79" i="10" s="1"/>
  <c r="C2" i="14"/>
  <c r="E78" i="10" s="1"/>
  <c r="G2" i="13"/>
  <c r="C82" i="10" s="1"/>
  <c r="C2" i="12"/>
  <c r="F79" i="10" s="1"/>
  <c r="Q81" i="11"/>
  <c r="Q161" i="11"/>
  <c r="N161" i="11"/>
  <c r="Q123" i="11"/>
  <c r="N123" i="11"/>
  <c r="Q43" i="11"/>
  <c r="N43" i="11"/>
  <c r="E161" i="11"/>
  <c r="H161" i="11"/>
  <c r="E123" i="11"/>
  <c r="H123" i="11"/>
  <c r="H81" i="11"/>
  <c r="E81" i="11"/>
  <c r="H43" i="11"/>
  <c r="E43" i="11"/>
  <c r="C2" i="5"/>
  <c r="F78" i="10" s="1"/>
  <c r="H5" i="11"/>
  <c r="J2" i="5"/>
  <c r="G79" i="10" s="1"/>
  <c r="Q5" i="11"/>
  <c r="N5" i="11"/>
  <c r="E5" i="11"/>
  <c r="Q137" i="10" l="1"/>
  <c r="Q138" i="10"/>
  <c r="Q136" i="10"/>
  <c r="Q135" i="10"/>
  <c r="AK125" i="10"/>
  <c r="AJ129" i="10"/>
  <c r="AJ126" i="10"/>
  <c r="Q134" i="10"/>
  <c r="O138" i="10"/>
  <c r="N135" i="10"/>
  <c r="J2" i="12"/>
  <c r="G80" i="10" s="1"/>
  <c r="N136" i="10"/>
  <c r="N134" i="10"/>
  <c r="P137" i="10"/>
  <c r="P134" i="10"/>
  <c r="P138" i="10"/>
  <c r="O137" i="10"/>
  <c r="P135" i="10"/>
  <c r="P136" i="10"/>
  <c r="AK128" i="10"/>
  <c r="AJ127" i="10"/>
  <c r="J2" i="15"/>
  <c r="F80" i="10" s="1"/>
  <c r="AJ128" i="10"/>
  <c r="AK127" i="10"/>
  <c r="E47" i="10"/>
  <c r="E41" i="10"/>
  <c r="E50" i="10"/>
  <c r="C17" i="10"/>
  <c r="C26" i="10"/>
  <c r="C23" i="10"/>
  <c r="AJ125" i="10"/>
  <c r="L134" i="10" s="1"/>
  <c r="N5" i="10" s="1"/>
  <c r="H5" i="10" s="1"/>
  <c r="AK126" i="10"/>
  <c r="D11" i="10"/>
  <c r="D14" i="10"/>
  <c r="E85" i="10"/>
  <c r="D5" i="10"/>
  <c r="AE129" i="10"/>
  <c r="AD128" i="10"/>
  <c r="J2" i="14"/>
  <c r="G81" i="10" s="1"/>
  <c r="K41" i="10" s="1"/>
  <c r="K53" i="10"/>
  <c r="O134" i="10"/>
  <c r="AD129" i="10"/>
  <c r="AE128" i="10"/>
  <c r="F62" i="10"/>
  <c r="F59" i="10"/>
  <c r="F53" i="10"/>
  <c r="E14" i="10"/>
  <c r="E5" i="10"/>
  <c r="E11" i="10"/>
  <c r="E86" i="10"/>
  <c r="AD127" i="10"/>
  <c r="AE125" i="10"/>
  <c r="C38" i="10"/>
  <c r="C35" i="10"/>
  <c r="C29" i="10"/>
  <c r="J2" i="13"/>
  <c r="E79" i="10" s="1"/>
  <c r="K17" i="10" s="1"/>
  <c r="X126" i="10"/>
  <c r="Y127" i="10"/>
  <c r="Y126" i="10"/>
  <c r="X127" i="10"/>
  <c r="D38" i="10"/>
  <c r="D29" i="10"/>
  <c r="D35" i="10"/>
  <c r="C59" i="10"/>
  <c r="C53" i="10"/>
  <c r="C62" i="10"/>
  <c r="G11" i="10"/>
  <c r="G14" i="10"/>
  <c r="G5" i="10"/>
  <c r="E88" i="10"/>
  <c r="R127" i="10"/>
  <c r="S129" i="10"/>
  <c r="S127" i="10"/>
  <c r="M136" i="10" s="1"/>
  <c r="R129" i="10"/>
  <c r="G38" i="10"/>
  <c r="L29" i="10"/>
  <c r="M29" i="10"/>
  <c r="G35" i="10"/>
  <c r="G29" i="10"/>
  <c r="E93" i="10"/>
  <c r="E53" i="10"/>
  <c r="E59" i="10"/>
  <c r="E62" i="10"/>
  <c r="D41" i="10"/>
  <c r="D47" i="10"/>
  <c r="D50" i="10"/>
  <c r="L135" i="10"/>
  <c r="T128" i="10"/>
  <c r="N137" i="10" s="1"/>
  <c r="U126" i="10"/>
  <c r="O135" i="10" s="1"/>
  <c r="F17" i="10"/>
  <c r="F23" i="10"/>
  <c r="F26" i="10"/>
  <c r="E90" i="10"/>
  <c r="R128" i="10"/>
  <c r="S126" i="10"/>
  <c r="N129" i="10"/>
  <c r="N138" i="10" s="1"/>
  <c r="L129" i="10"/>
  <c r="M126" i="10"/>
  <c r="L53" i="10"/>
  <c r="M53" i="10"/>
  <c r="D62" i="10"/>
  <c r="D59" i="10"/>
  <c r="D53" i="10"/>
  <c r="L17" i="10"/>
  <c r="G26" i="10"/>
  <c r="G23" i="10"/>
  <c r="G17" i="10"/>
  <c r="E91" i="10"/>
  <c r="C41" i="10"/>
  <c r="M41" i="10"/>
  <c r="L41" i="10"/>
  <c r="C50" i="10"/>
  <c r="L5" i="10"/>
  <c r="F11" i="10"/>
  <c r="F14" i="10"/>
  <c r="M5" i="10"/>
  <c r="F5" i="10"/>
  <c r="E87" i="10"/>
  <c r="K29" i="10"/>
  <c r="O53" i="10" l="1"/>
  <c r="O41" i="10"/>
  <c r="H45" i="10" s="1"/>
  <c r="P53" i="10"/>
  <c r="H61" i="10" s="1"/>
  <c r="M134" i="10"/>
  <c r="N17" i="10"/>
  <c r="H17" i="10" s="1"/>
  <c r="M17" i="10"/>
  <c r="L138" i="10"/>
  <c r="P17" i="10"/>
  <c r="H25" i="10" s="1"/>
  <c r="O5" i="10"/>
  <c r="H9" i="10" s="1"/>
  <c r="N53" i="10"/>
  <c r="H53" i="10" s="1"/>
  <c r="O17" i="10"/>
  <c r="H21" i="10" s="1"/>
  <c r="O29" i="10"/>
  <c r="H33" i="10" s="1"/>
  <c r="P41" i="10"/>
  <c r="H49" i="10" s="1"/>
  <c r="P5" i="10"/>
  <c r="H13" i="10" s="1"/>
  <c r="M138" i="10"/>
  <c r="M137" i="10"/>
  <c r="P29" i="10"/>
  <c r="H37" i="10" s="1"/>
  <c r="F38" i="10"/>
  <c r="F35" i="10"/>
  <c r="F29" i="10"/>
  <c r="E92" i="10"/>
  <c r="L137" i="10"/>
  <c r="N41" i="10" s="1"/>
  <c r="H41" i="10" s="1"/>
  <c r="T17" i="10"/>
  <c r="G47" i="10"/>
  <c r="G41" i="10"/>
  <c r="G50" i="10"/>
  <c r="E94" i="10"/>
  <c r="L136" i="10"/>
  <c r="N29" i="10" s="1"/>
  <c r="H29" i="10" s="1"/>
  <c r="E17" i="10"/>
  <c r="E23" i="10"/>
  <c r="E26" i="10"/>
  <c r="E89" i="10"/>
  <c r="M135" i="10"/>
  <c r="H57" i="10"/>
  <c r="K5" i="10"/>
  <c r="W17" i="10" l="1"/>
  <c r="Z17" i="10"/>
  <c r="W53" i="10"/>
  <c r="Z53" i="10"/>
  <c r="T53" i="10"/>
  <c r="W41" i="10"/>
  <c r="Z41" i="10"/>
  <c r="T41" i="10"/>
  <c r="Z29" i="10"/>
  <c r="W29" i="10"/>
  <c r="T29" i="10"/>
  <c r="W5" i="10"/>
  <c r="Z5" i="10"/>
  <c r="T5" i="10"/>
  <c r="R5" i="10"/>
  <c r="R29" i="10"/>
  <c r="R17" i="10"/>
  <c r="R53" i="10"/>
  <c r="R41" i="10"/>
  <c r="S29" i="10" l="1"/>
  <c r="U29" i="10" s="1"/>
  <c r="S17" i="10"/>
  <c r="U17" i="10" s="1"/>
  <c r="S41" i="10"/>
  <c r="U41" i="10" s="1"/>
  <c r="S5" i="10"/>
  <c r="U5" i="10" s="1"/>
  <c r="S53" i="10"/>
  <c r="U53" i="10" s="1"/>
  <c r="G53" i="10"/>
  <c r="C5" i="10"/>
  <c r="B65" i="10"/>
  <c r="D17" i="10"/>
  <c r="E29" i="10"/>
  <c r="F41" i="10"/>
  <c r="V53" i="10" l="1"/>
  <c r="X53" i="10" s="1"/>
  <c r="V5" i="10"/>
  <c r="X5" i="10" s="1"/>
  <c r="V41" i="10"/>
  <c r="X41" i="10" s="1"/>
  <c r="V17" i="10"/>
  <c r="X17" i="10" s="1"/>
  <c r="V29" i="10"/>
  <c r="X29" i="10" s="1"/>
  <c r="Y53" i="10" l="1"/>
  <c r="AA53" i="10" s="1"/>
  <c r="Y5" i="10"/>
  <c r="AA5" i="10" s="1"/>
  <c r="Y29" i="10"/>
  <c r="AA29" i="10" s="1"/>
  <c r="Y41" i="10"/>
  <c r="AA41" i="10" s="1"/>
  <c r="Y17" i="10"/>
  <c r="AA17" i="10" s="1"/>
  <c r="AB41" i="10" l="1"/>
  <c r="AB53" i="10"/>
  <c r="AG5" i="10"/>
  <c r="AB5" i="10"/>
  <c r="AG29" i="10"/>
  <c r="AB29" i="10"/>
  <c r="AB17" i="10"/>
  <c r="AG41" i="10"/>
  <c r="AG53" i="10"/>
  <c r="AG17" i="10"/>
  <c r="AD29" i="10" l="1"/>
  <c r="AC29" i="10"/>
  <c r="AD17" i="10"/>
  <c r="AC17" i="10"/>
  <c r="AD5" i="10"/>
  <c r="AC5" i="10"/>
  <c r="AD53" i="10"/>
  <c r="AC53" i="10"/>
  <c r="AC41" i="10"/>
  <c r="AD41" i="10"/>
  <c r="AC65" i="10" l="1"/>
  <c r="AE65" i="10" s="1"/>
  <c r="AE41" i="10" s="1"/>
  <c r="AF41" i="10" s="1"/>
  <c r="AI41" i="10" l="1"/>
  <c r="AE5" i="10"/>
  <c r="AE29" i="10"/>
  <c r="AF29" i="10" s="1"/>
  <c r="AE17" i="10"/>
  <c r="AF17" i="10" s="1"/>
  <c r="AE53" i="10"/>
  <c r="AF53" i="10" s="1"/>
  <c r="AJ41" i="10" l="1"/>
  <c r="I41" i="10" s="1"/>
  <c r="AI17" i="10"/>
  <c r="AI29" i="10"/>
  <c r="AI53" i="10"/>
  <c r="AF5" i="10"/>
  <c r="AJ29" i="10" l="1"/>
  <c r="I29" i="10" s="1"/>
  <c r="AJ17" i="10"/>
  <c r="I17" i="10" s="1"/>
  <c r="AJ53" i="10"/>
  <c r="I53" i="10" s="1"/>
  <c r="AI5" i="10"/>
  <c r="AJ5" i="10" s="1"/>
  <c r="I5"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<sst xmlns="http://schemas.openxmlformats.org/spreadsheetml/2006/main" count="501" uniqueCount="140">
  <si>
    <t>　</t>
    <phoneticPr fontId="3"/>
  </si>
  <si>
    <t>リーグ名</t>
    <rPh sb="3" eb="4">
      <t>メイ</t>
    </rPh>
    <phoneticPr fontId="3"/>
  </si>
  <si>
    <t>部</t>
    <rPh sb="0" eb="1">
      <t>ブ</t>
    </rPh>
    <phoneticPr fontId="3"/>
  </si>
  <si>
    <t>当番校</t>
    <rPh sb="0" eb="2">
      <t>トウバン</t>
    </rPh>
    <rPh sb="2" eb="3">
      <t>コウ</t>
    </rPh>
    <phoneticPr fontId="3"/>
  </si>
  <si>
    <t>大学名</t>
    <rPh sb="0" eb="3">
      <t>ダイガクメイ</t>
    </rPh>
    <phoneticPr fontId="3"/>
  </si>
  <si>
    <t>部長</t>
    <rPh sb="0" eb="2">
      <t>ブチョウ</t>
    </rPh>
    <phoneticPr fontId="3"/>
  </si>
  <si>
    <t>監督</t>
    <rPh sb="0" eb="2">
      <t>カントク</t>
    </rPh>
    <phoneticPr fontId="3"/>
  </si>
  <si>
    <t>コーチ①</t>
    <phoneticPr fontId="3"/>
  </si>
  <si>
    <t>コーチ②</t>
    <phoneticPr fontId="3"/>
  </si>
  <si>
    <t>主将</t>
    <rPh sb="0" eb="2">
      <t>シュショウ</t>
    </rPh>
    <phoneticPr fontId="3"/>
  </si>
  <si>
    <t>主務</t>
    <rPh sb="0" eb="2">
      <t>シュム</t>
    </rPh>
    <phoneticPr fontId="3"/>
  </si>
  <si>
    <t>対</t>
    <rPh sb="0" eb="1">
      <t>タイ</t>
    </rPh>
    <phoneticPr fontId="2"/>
  </si>
  <si>
    <t>S1</t>
    <phoneticPr fontId="2"/>
  </si>
  <si>
    <t>S2</t>
    <phoneticPr fontId="2"/>
  </si>
  <si>
    <t>D1</t>
    <phoneticPr fontId="2"/>
  </si>
  <si>
    <t>D2</t>
    <phoneticPr fontId="2"/>
  </si>
  <si>
    <t>S3</t>
    <phoneticPr fontId="2"/>
  </si>
  <si>
    <t>1　回　転</t>
    <rPh sb="2" eb="3">
      <t>カイ</t>
    </rPh>
    <rPh sb="4" eb="5">
      <t>テン</t>
    </rPh>
    <phoneticPr fontId="2"/>
  </si>
  <si>
    <t>2　回　転</t>
    <rPh sb="2" eb="3">
      <t>カイ</t>
    </rPh>
    <rPh sb="4" eb="5">
      <t>テン</t>
    </rPh>
    <phoneticPr fontId="2"/>
  </si>
  <si>
    <t>3　回　転</t>
    <rPh sb="2" eb="3">
      <t>カイ</t>
    </rPh>
    <rPh sb="4" eb="5">
      <t>テン</t>
    </rPh>
    <phoneticPr fontId="2"/>
  </si>
  <si>
    <t>4 回　転</t>
    <rPh sb="2" eb="3">
      <t>カイ</t>
    </rPh>
    <rPh sb="4" eb="5">
      <t>テン</t>
    </rPh>
    <phoneticPr fontId="2"/>
  </si>
  <si>
    <t>5 回　転</t>
    <rPh sb="2" eb="3">
      <t>カイ</t>
    </rPh>
    <rPh sb="4" eb="5">
      <t>テン</t>
    </rPh>
    <phoneticPr fontId="2"/>
  </si>
  <si>
    <t>1回転</t>
    <rPh sb="1" eb="2">
      <t>カイ</t>
    </rPh>
    <rPh sb="2" eb="3">
      <t>テン</t>
    </rPh>
    <phoneticPr fontId="2"/>
  </si>
  <si>
    <t>2回転</t>
    <rPh sb="1" eb="2">
      <t>カイ</t>
    </rPh>
    <rPh sb="2" eb="3">
      <t>テン</t>
    </rPh>
    <phoneticPr fontId="2"/>
  </si>
  <si>
    <t>3回転</t>
    <rPh sb="1" eb="2">
      <t>カイ</t>
    </rPh>
    <rPh sb="2" eb="3">
      <t>テン</t>
    </rPh>
    <phoneticPr fontId="2"/>
  </si>
  <si>
    <t>4回転</t>
    <rPh sb="1" eb="2">
      <t>カイ</t>
    </rPh>
    <rPh sb="2" eb="3">
      <t>テン</t>
    </rPh>
    <phoneticPr fontId="2"/>
  </si>
  <si>
    <t>5回転</t>
    <rPh sb="1" eb="2">
      <t>カイ</t>
    </rPh>
    <rPh sb="2" eb="3">
      <t>テン</t>
    </rPh>
    <phoneticPr fontId="2"/>
  </si>
  <si>
    <t>-</t>
    <phoneticPr fontId="2"/>
  </si>
  <si>
    <t>勝敗</t>
    <rPh sb="0" eb="2">
      <t>ショウハイ</t>
    </rPh>
    <phoneticPr fontId="3"/>
  </si>
  <si>
    <t>順位</t>
    <rPh sb="0" eb="2">
      <t>ジュンイ</t>
    </rPh>
    <phoneticPr fontId="3"/>
  </si>
  <si>
    <t>勝数</t>
    <rPh sb="0" eb="1">
      <t>カ</t>
    </rPh>
    <rPh sb="1" eb="2">
      <t>スウ</t>
    </rPh>
    <phoneticPr fontId="3"/>
  </si>
  <si>
    <t>負数</t>
    <rPh sb="0" eb="1">
      <t>マ</t>
    </rPh>
    <rPh sb="1" eb="2">
      <t>スウ</t>
    </rPh>
    <phoneticPr fontId="3"/>
  </si>
  <si>
    <t>取得マッチ数</t>
    <rPh sb="0" eb="2">
      <t>シュトク</t>
    </rPh>
    <rPh sb="5" eb="6">
      <t>スウ</t>
    </rPh>
    <phoneticPr fontId="3"/>
  </si>
  <si>
    <t>得失ゲーム数</t>
    <rPh sb="0" eb="2">
      <t>トクシツ</t>
    </rPh>
    <rPh sb="5" eb="6">
      <t>スウ</t>
    </rPh>
    <phoneticPr fontId="3"/>
  </si>
  <si>
    <t>得失
ポイント数</t>
    <rPh sb="0" eb="2">
      <t>トクシツ</t>
    </rPh>
    <rPh sb="7" eb="8">
      <t>スウ</t>
    </rPh>
    <phoneticPr fontId="3"/>
  </si>
  <si>
    <t>大会方式</t>
    <rPh sb="0" eb="4">
      <t>タイカイホウシキ</t>
    </rPh>
    <phoneticPr fontId="3"/>
  </si>
  <si>
    <t>点</t>
    <rPh sb="0" eb="1">
      <t>テン</t>
    </rPh>
    <phoneticPr fontId="2"/>
  </si>
  <si>
    <t>ゲームマッチ</t>
    <phoneticPr fontId="2"/>
  </si>
  <si>
    <t>↑ 15 or 21 点を入力してください</t>
    <rPh sb="11" eb="12">
      <t>テン</t>
    </rPh>
    <rPh sb="13" eb="15">
      <t>ニュウリョク</t>
    </rPh>
    <phoneticPr fontId="2"/>
  </si>
  <si>
    <t>リーグ戦</t>
    <phoneticPr fontId="2"/>
  </si>
  <si>
    <t>関東大学バドミントン</t>
    <rPh sb="0" eb="4">
      <t>カントウダイガク</t>
    </rPh>
    <phoneticPr fontId="2"/>
  </si>
  <si>
    <t>加盟大学一覧 （前リーグ順位順に記入すること）</t>
    <rPh sb="0" eb="2">
      <t>カメイ</t>
    </rPh>
    <rPh sb="2" eb="4">
      <t>ダイガク</t>
    </rPh>
    <rPh sb="4" eb="6">
      <t>イチラン</t>
    </rPh>
    <rPh sb="8" eb="9">
      <t>ゼン</t>
    </rPh>
    <rPh sb="12" eb="14">
      <t>ジュンイ</t>
    </rPh>
    <rPh sb="14" eb="15">
      <t>ジュン</t>
    </rPh>
    <rPh sb="16" eb="18">
      <t>キニュウ</t>
    </rPh>
    <phoneticPr fontId="3"/>
  </si>
  <si>
    <t>試合番号</t>
    <rPh sb="0" eb="4">
      <t>シアイバンゴウ</t>
    </rPh>
    <phoneticPr fontId="2"/>
  </si>
  <si>
    <t>LR</t>
    <phoneticPr fontId="2"/>
  </si>
  <si>
    <t>1-1</t>
    <phoneticPr fontId="2"/>
  </si>
  <si>
    <t>L</t>
    <phoneticPr fontId="2"/>
  </si>
  <si>
    <t>R</t>
    <phoneticPr fontId="2"/>
  </si>
  <si>
    <t>大学名</t>
    <rPh sb="0" eb="3">
      <t>ダイガクメイ</t>
    </rPh>
    <phoneticPr fontId="2"/>
  </si>
  <si>
    <t>マッチカウント</t>
    <phoneticPr fontId="2"/>
  </si>
  <si>
    <t>マッチ棄権フラグ</t>
    <rPh sb="3" eb="5">
      <t>キケン</t>
    </rPh>
    <phoneticPr fontId="2"/>
  </si>
  <si>
    <t>ゲーム 1 カウント</t>
  </si>
  <si>
    <t>ゲーム 1 棄権フラグ</t>
    <rPh sb="6" eb="8">
      <t>キケン</t>
    </rPh>
    <phoneticPr fontId="2"/>
  </si>
  <si>
    <t>ゲーム 2 カウント</t>
  </si>
  <si>
    <t>ゲーム 2 棄権フラグ</t>
    <rPh sb="6" eb="8">
      <t>キケン</t>
    </rPh>
    <phoneticPr fontId="2"/>
  </si>
  <si>
    <t>ゲーム 3 カウント</t>
  </si>
  <si>
    <t>ゲーム 3 棄権フラグ</t>
    <rPh sb="6" eb="8">
      <t>キケン</t>
    </rPh>
    <phoneticPr fontId="2"/>
  </si>
  <si>
    <t>ゲーム 4 カウント</t>
  </si>
  <si>
    <t>ゲーム 4 棄権フラグ</t>
    <rPh sb="6" eb="8">
      <t>キケン</t>
    </rPh>
    <phoneticPr fontId="2"/>
  </si>
  <si>
    <t>ゲーム 5 カウント</t>
  </si>
  <si>
    <t>ゲーム 5 棄権フラグ</t>
    <rPh sb="6" eb="8">
      <t>キケン</t>
    </rPh>
    <phoneticPr fontId="2"/>
  </si>
  <si>
    <t>1-2</t>
    <phoneticPr fontId="2"/>
  </si>
  <si>
    <t>1-3</t>
    <phoneticPr fontId="2"/>
  </si>
  <si>
    <t>2-1</t>
    <phoneticPr fontId="2"/>
  </si>
  <si>
    <t>2-2</t>
    <phoneticPr fontId="2"/>
  </si>
  <si>
    <t>2-3</t>
    <phoneticPr fontId="2"/>
  </si>
  <si>
    <t>3-1</t>
    <phoneticPr fontId="2"/>
  </si>
  <si>
    <t>3-2</t>
    <phoneticPr fontId="2"/>
  </si>
  <si>
    <t>3-3</t>
    <phoneticPr fontId="2"/>
  </si>
  <si>
    <t>4-1</t>
    <phoneticPr fontId="2"/>
  </si>
  <si>
    <t>4-2</t>
    <phoneticPr fontId="2"/>
  </si>
  <si>
    <t>4-3</t>
    <phoneticPr fontId="2"/>
  </si>
  <si>
    <t>5-1</t>
    <phoneticPr fontId="2"/>
  </si>
  <si>
    <t>5-2</t>
    <phoneticPr fontId="2"/>
  </si>
  <si>
    <t>5-3</t>
    <phoneticPr fontId="2"/>
  </si>
  <si>
    <t>大学別集計</t>
    <rPh sb="0" eb="3">
      <t>ダイガクベツ</t>
    </rPh>
    <rPh sb="3" eb="5">
      <t>シュウケイ</t>
    </rPh>
    <phoneticPr fontId="2"/>
  </si>
  <si>
    <t>マッチ</t>
    <phoneticPr fontId="2"/>
  </si>
  <si>
    <t>ゲーム</t>
    <phoneticPr fontId="2"/>
  </si>
  <si>
    <t>ポイント</t>
    <phoneticPr fontId="2"/>
  </si>
  <si>
    <t>失</t>
    <rPh sb="0" eb="1">
      <t>シツ</t>
    </rPh>
    <phoneticPr fontId="2"/>
  </si>
  <si>
    <t>得</t>
    <rPh sb="0" eb="1">
      <t>トク</t>
    </rPh>
    <phoneticPr fontId="2"/>
  </si>
  <si>
    <t>回転別集計</t>
    <rPh sb="0" eb="2">
      <t>カイテン</t>
    </rPh>
    <rPh sb="2" eb="3">
      <t>ベツ</t>
    </rPh>
    <rPh sb="3" eb="5">
      <t>シュウケイ</t>
    </rPh>
    <phoneticPr fontId="2"/>
  </si>
  <si>
    <t>ゲーム合計</t>
    <rPh sb="3" eb="5">
      <t>ゴウケイ</t>
    </rPh>
    <phoneticPr fontId="2"/>
  </si>
  <si>
    <t>ポイント 1-1 カウント</t>
  </si>
  <si>
    <t>ポイント 1-2 カウント</t>
  </si>
  <si>
    <t>ポイント 1-3 カウント</t>
  </si>
  <si>
    <t>ポイント 2-1 カウント</t>
  </si>
  <si>
    <t>ポイント 2-2 カウント</t>
  </si>
  <si>
    <t>ポイント 2-3 カウント</t>
  </si>
  <si>
    <t>ポイント 3-1 カウント</t>
  </si>
  <si>
    <t>ポイント 3-2 カウント</t>
  </si>
  <si>
    <t>ポイント 3-3 カウント</t>
  </si>
  <si>
    <t>ポイント 4-1 カウント</t>
  </si>
  <si>
    <t>ポイント 4-2 カウント</t>
  </si>
  <si>
    <t>ポイント 4-3 カウント</t>
  </si>
  <si>
    <t>ポイント 5-1 カウント</t>
  </si>
  <si>
    <t>ポイント 5-2 カウント</t>
  </si>
  <si>
    <t>ポイント 5-3 カウント</t>
  </si>
  <si>
    <t>ポイント 1-1 棄権フラグ</t>
    <rPh sb="9" eb="11">
      <t>キケン</t>
    </rPh>
    <phoneticPr fontId="2"/>
  </si>
  <si>
    <t>ポイント 1-2 棄権フラグ</t>
    <rPh sb="9" eb="11">
      <t>キケン</t>
    </rPh>
    <phoneticPr fontId="2"/>
  </si>
  <si>
    <t>ポイント 1-3 棄権フラグ</t>
    <rPh sb="9" eb="11">
      <t>キケン</t>
    </rPh>
    <phoneticPr fontId="2"/>
  </si>
  <si>
    <t>ポイント 2-1 棄権フラグ</t>
    <rPh sb="9" eb="11">
      <t>キケン</t>
    </rPh>
    <phoneticPr fontId="2"/>
  </si>
  <si>
    <t>ポイント 2-2 棄権フラグ</t>
    <rPh sb="9" eb="11">
      <t>キケン</t>
    </rPh>
    <phoneticPr fontId="2"/>
  </si>
  <si>
    <t>ポイント 2-3 棄権フラグ</t>
    <rPh sb="9" eb="11">
      <t>キケン</t>
    </rPh>
    <phoneticPr fontId="2"/>
  </si>
  <si>
    <t>ポイント 3-1 棄権フラグ</t>
    <rPh sb="9" eb="11">
      <t>キケン</t>
    </rPh>
    <phoneticPr fontId="2"/>
  </si>
  <si>
    <t>ポイント 3-2 棄権フラグ</t>
    <rPh sb="9" eb="11">
      <t>キケン</t>
    </rPh>
    <phoneticPr fontId="2"/>
  </si>
  <si>
    <t>ポイント 3-3 棄権フラグ</t>
    <rPh sb="9" eb="11">
      <t>キケン</t>
    </rPh>
    <phoneticPr fontId="2"/>
  </si>
  <si>
    <t>ポイント 4-1 棄権フラグ</t>
    <rPh sb="9" eb="11">
      <t>キケン</t>
    </rPh>
    <phoneticPr fontId="2"/>
  </si>
  <si>
    <t>ポイント 4-2 棄権フラグ</t>
    <rPh sb="9" eb="11">
      <t>キケン</t>
    </rPh>
    <phoneticPr fontId="2"/>
  </si>
  <si>
    <t>ポイント 4-3 棄権フラグ</t>
    <rPh sb="9" eb="11">
      <t>キケン</t>
    </rPh>
    <phoneticPr fontId="2"/>
  </si>
  <si>
    <t>ポイント 5-1 棄権フラグ</t>
    <rPh sb="9" eb="11">
      <t>キケン</t>
    </rPh>
    <phoneticPr fontId="2"/>
  </si>
  <si>
    <t>ポイント 5-2 棄権フラグ</t>
    <rPh sb="9" eb="11">
      <t>キケン</t>
    </rPh>
    <phoneticPr fontId="2"/>
  </si>
  <si>
    <t>ポイント 5-3 棄権フラグ</t>
    <rPh sb="9" eb="11">
      <t>キケン</t>
    </rPh>
    <phoneticPr fontId="2"/>
  </si>
  <si>
    <t>ポイント合計</t>
    <rPh sb="4" eb="6">
      <t>ゴウケイ</t>
    </rPh>
    <phoneticPr fontId="2"/>
  </si>
  <si>
    <t>対戦校</t>
    <rPh sb="0" eb="3">
      <t>タイセンコウ</t>
    </rPh>
    <phoneticPr fontId="2"/>
  </si>
  <si>
    <t>全対抗棄権フラグ</t>
    <rPh sb="0" eb="5">
      <t>ゼンタイコウキケン</t>
    </rPh>
    <phoneticPr fontId="2"/>
  </si>
  <si>
    <t>分数</t>
    <rPh sb="0" eb="1">
      <t>ワ</t>
    </rPh>
    <rPh sb="1" eb="2">
      <t>スウ</t>
    </rPh>
    <phoneticPr fontId="2"/>
  </si>
  <si>
    <t>順位</t>
    <rPh sb="0" eb="2">
      <t>ジュンイ</t>
    </rPh>
    <phoneticPr fontId="2"/>
  </si>
  <si>
    <t>勝敗順位</t>
    <rPh sb="0" eb="2">
      <t>ショウハイ</t>
    </rPh>
    <rPh sb="2" eb="4">
      <t>ジュンイ</t>
    </rPh>
    <phoneticPr fontId="2"/>
  </si>
  <si>
    <t>マッチ順位</t>
    <rPh sb="3" eb="5">
      <t>ジュンイ</t>
    </rPh>
    <phoneticPr fontId="2"/>
  </si>
  <si>
    <t>ゲーム順位</t>
    <rPh sb="3" eb="5">
      <t>ジュンイ</t>
    </rPh>
    <phoneticPr fontId="2"/>
  </si>
  <si>
    <t>勝敗同値フラグ</t>
    <rPh sb="0" eb="2">
      <t>ショウハイ</t>
    </rPh>
    <rPh sb="2" eb="4">
      <t>ドウチ</t>
    </rPh>
    <phoneticPr fontId="2"/>
  </si>
  <si>
    <t>マッチ同値フラグ</t>
    <rPh sb="3" eb="5">
      <t>ドウチ</t>
    </rPh>
    <phoneticPr fontId="2"/>
  </si>
  <si>
    <t>ゲーム同値フラグ</t>
    <rPh sb="3" eb="5">
      <t>ドウチ</t>
    </rPh>
    <phoneticPr fontId="2"/>
  </si>
  <si>
    <t>ポイント順位</t>
    <rPh sb="4" eb="6">
      <t>ジュンイ</t>
    </rPh>
    <phoneticPr fontId="2"/>
  </si>
  <si>
    <t>ポイント同値フラグ</t>
    <rPh sb="4" eb="6">
      <t>ドウチ</t>
    </rPh>
    <phoneticPr fontId="2"/>
  </si>
  <si>
    <t>最終順位</t>
    <rPh sb="0" eb="4">
      <t>サイシュウジュンイ</t>
    </rPh>
    <phoneticPr fontId="2"/>
  </si>
  <si>
    <t>順位集計</t>
    <rPh sb="0" eb="2">
      <t>ジュンイ</t>
    </rPh>
    <rPh sb="2" eb="4">
      <t>シュウケイ</t>
    </rPh>
    <phoneticPr fontId="2"/>
  </si>
  <si>
    <t>直接対決確認</t>
    <rPh sb="0" eb="2">
      <t>チョクセツ</t>
    </rPh>
    <rPh sb="2" eb="4">
      <t>タイケツ</t>
    </rPh>
    <rPh sb="4" eb="6">
      <t>カクニン</t>
    </rPh>
    <phoneticPr fontId="2"/>
  </si>
  <si>
    <t>同順位確認</t>
    <rPh sb="0" eb="1">
      <t>ドウ</t>
    </rPh>
    <rPh sb="1" eb="3">
      <t>ジュンイ</t>
    </rPh>
    <rPh sb="3" eb="5">
      <t>カクニン</t>
    </rPh>
    <phoneticPr fontId="2"/>
  </si>
  <si>
    <t>直接対決勝敗</t>
    <rPh sb="0" eb="2">
      <t>チョクセツ</t>
    </rPh>
    <rPh sb="2" eb="4">
      <t>タイケツ</t>
    </rPh>
    <rPh sb="4" eb="6">
      <t>ショウハイ</t>
    </rPh>
    <phoneticPr fontId="2"/>
  </si>
  <si>
    <t>直接対決反映順位</t>
    <rPh sb="0" eb="2">
      <t>チョクセツ</t>
    </rPh>
    <rPh sb="2" eb="4">
      <t>タイケツ</t>
    </rPh>
    <rPh sb="4" eb="6">
      <t>ハンエイ</t>
    </rPh>
    <rPh sb="6" eb="8">
      <t>ジュンイ</t>
    </rPh>
    <phoneticPr fontId="2"/>
  </si>
  <si>
    <t>検索条件</t>
    <rPh sb="0" eb="4">
      <t>ケンサクジョウケン</t>
    </rPh>
    <phoneticPr fontId="2"/>
  </si>
  <si>
    <t>結果</t>
    <rPh sb="0" eb="2">
      <t>ケッカ</t>
    </rPh>
    <phoneticPr fontId="2"/>
  </si>
  <si>
    <t>対戦校 A</t>
    <rPh sb="0" eb="3">
      <t>タイセンコウ</t>
    </rPh>
    <phoneticPr fontId="2"/>
  </si>
  <si>
    <t>対戦校 B</t>
    <rPh sb="0" eb="3">
      <t>タイセンコウ</t>
    </rPh>
    <phoneticPr fontId="2"/>
  </si>
  <si>
    <t>検索条件</t>
    <rPh sb="0" eb="2">
      <t>ケンサク</t>
    </rPh>
    <rPh sb="2" eb="4">
      <t>ジョウケン</t>
    </rPh>
    <phoneticPr fontId="2"/>
  </si>
  <si>
    <t>初期値</t>
    <rPh sb="0" eb="3">
      <t>ショキチ</t>
    </rPh>
    <phoneticPr fontId="2"/>
  </si>
  <si>
    <t>マッチ順位判定</t>
    <rPh sb="3" eb="5">
      <t>ジュンイ</t>
    </rPh>
    <rPh sb="5" eb="7">
      <t>ハンテイ</t>
    </rPh>
    <phoneticPr fontId="2"/>
  </si>
  <si>
    <t>ゲーム順位判定</t>
    <rPh sb="3" eb="5">
      <t>ジュンイ</t>
    </rPh>
    <rPh sb="5" eb="7">
      <t>ハンテイ</t>
    </rPh>
    <phoneticPr fontId="2"/>
  </si>
  <si>
    <t>ポイント順位判定</t>
    <rPh sb="4" eb="6">
      <t>ジュンイ</t>
    </rPh>
    <rPh sb="6" eb="8">
      <t>ハンテイ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</si>
</sst>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BIZ UDPゴシック"/>
      <family val="2"/>
      <charset val="128"/>
    </font>
    <font>
      <sz val="11"/>
      <color theme="1"/>
      <name val="BIZ UDPゴシック"/>
      <family val="3"/>
      <charset val="128"/>
    </font>
    <font>
      <sz val="6"/>
      <name val="BIZ UDPゴシック"/>
      <family val="2"/>
      <charset val="128"/>
    </font>
    <font>
      <sz val="6"/>
      <name val="ＭＳ Ｐゴシック"/>
      <family val="3"/>
      <charset val="128"/>
    </font>
    <font>
      <sz val="16"/>
      <color indexed="8"/>
      <name val="BIZ UDPゴシック"/>
      <family val="3"/>
      <charset val="128"/>
    </font>
    <font>
      <sz val="26"/>
      <color indexed="8"/>
      <name val="BIZ UDPゴシック"/>
      <family val="3"/>
      <charset val="128"/>
    </font>
    <font>
      <sz val="14"/>
      <color indexed="8"/>
      <name val="BIZ UDPゴシック"/>
      <family val="3"/>
      <charset val="128"/>
    </font>
    <font>
      <sz val="28"/>
      <color indexed="8"/>
      <name val="BIZ UDPゴシック"/>
      <family val="3"/>
      <charset val="128"/>
    </font>
    <font>
      <b/>
      <sz val="12"/>
      <color indexed="8"/>
      <name val="BIZ UDPゴシック"/>
      <family val="3"/>
      <charset val="128"/>
    </font>
    <font>
      <sz val="14"/>
      <color theme="1"/>
      <name val="BIZ UDPゴシック"/>
      <family val="2"/>
      <charset val="128"/>
    </font>
    <font>
      <sz val="16"/>
      <color theme="1"/>
      <name val="BIZ UDPゴシック"/>
      <family val="2"/>
      <charset val="128"/>
    </font>
    <font>
      <sz val="14"/>
      <color theme="1"/>
      <name val="BIZ UDPゴシック"/>
      <family val="3"/>
      <charset val="128"/>
    </font>
    <font>
      <sz val="16"/>
      <color theme="1"/>
      <name val="BIZ UDPゴシック"/>
      <family val="3"/>
      <charset val="128"/>
    </font>
    <font>
      <sz val="20"/>
      <color theme="1"/>
      <name val="BIZ UDPゴシック"/>
      <family val="3"/>
      <charset val="128"/>
    </font>
    <font>
      <sz val="22"/>
      <color theme="1"/>
      <name val="BIZ UDPゴシック"/>
      <family val="3"/>
      <charset val="128"/>
    </font>
    <font>
      <sz val="18"/>
      <color indexed="8"/>
      <name val="BIZ UDPゴシック"/>
      <family val="3"/>
      <charset val="128"/>
    </font>
    <font>
      <sz val="20"/>
      <color indexed="8"/>
      <name val="BIZ UDPゴシック"/>
      <family val="3"/>
      <charset val="128"/>
    </font>
    <font>
      <sz val="9"/>
      <color indexed="8"/>
      <name val="BIZ UDPゴシック"/>
      <family val="3"/>
      <charset val="128"/>
    </font>
    <font>
      <b/>
      <sz val="16"/>
      <color indexed="10"/>
      <name val="BIZ UDPゴシック"/>
      <family val="3"/>
      <charset val="128"/>
    </font>
    <font>
      <sz val="16"/>
      <color indexed="30"/>
      <name val="BIZ UDPゴシック"/>
      <family val="3"/>
      <charset val="128"/>
    </font>
    <font>
      <sz val="16"/>
      <color indexed="10"/>
      <name val="BIZ UDPゴシック"/>
      <family val="3"/>
      <charset val="128"/>
    </font>
    <font>
      <sz val="16"/>
      <color indexed="56"/>
      <name val="BIZ UDPゴシック"/>
      <family val="3"/>
      <charset val="128"/>
    </font>
    <font>
      <sz val="8"/>
      <color indexed="8"/>
      <name val="BIZ UDPゴシック"/>
      <family val="3"/>
      <charset val="128"/>
    </font>
    <font>
      <sz val="6"/>
      <color indexed="8"/>
      <name val="BIZ UDPゴシック"/>
      <family val="3"/>
      <charset val="128"/>
    </font>
    <font>
      <sz val="24"/>
      <color indexed="8"/>
      <name val="BIZ UDPゴシック"/>
      <family val="3"/>
      <charset val="128"/>
    </font>
    <font>
      <b/>
      <sz val="10"/>
      <color indexed="8"/>
      <name val="BIZ UDPゴシック"/>
      <family val="3"/>
      <charset val="128"/>
    </font>
    <font>
      <sz val="10"/>
      <color theme="1"/>
      <name val="BIZ UDPゴシック"/>
      <family val="3"/>
      <charset val="128"/>
    </font>
    <font>
      <sz val="10"/>
      <color theme="1"/>
      <name val="BIZ UDPゴシック"/>
      <family val="2"/>
      <charset val="128"/>
    </font>
    <font>
      <sz val="28"/>
      <color theme="1"/>
      <name val="BIZ UDPゴシック"/>
      <family val="3"/>
      <charset val="128"/>
    </font>
    <font>
      <sz val="11"/>
      <color indexed="8"/>
      <name val="BIZ UDPゴシック"/>
      <family val="3"/>
      <charset val="128"/>
    </font>
    <font>
      <b/>
      <sz val="9"/>
      <color indexed="8"/>
      <name val="BIZ UDPゴシック"/>
      <family val="3"/>
      <charset val="128"/>
    </font>
    <font>
      <sz val="12"/>
      <color theme="1"/>
      <name val="BIZ UDPゴシック"/>
      <family val="2"/>
      <charset val="128"/>
    </font>
    <font>
      <b/>
      <sz val="16"/>
      <color rgb="FFFF0000"/>
      <name val="BIZ UDPゴシック"/>
      <family val="3"/>
      <charset val="128"/>
    </font>
    <font>
      <b/>
      <sz val="28"/>
      <color indexed="10"/>
      <name val="BIZ UDPゴシック"/>
      <family val="3"/>
      <charset val="128"/>
    </font>
    <font>
      <b/>
      <sz val="14"/>
      <color indexed="8"/>
      <name val="BIZ UDPゴシック"/>
      <family val="3"/>
      <charset val="128"/>
    </font>
  </fonts>
  <fills count="9">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theme="8" tint="0.39997558519241921"/>
        <bgColor indexed="64"/>
      </patternFill>
    </fill>
    <fill>
      <patternFill patternType="solid">
        <fgColor indexed="9"/>
        <bgColor indexed="64"/>
      </patternFill>
    </fill>
    <fill>
      <patternFill patternType="solid">
        <fgColor theme="2" tint="-9.9978637043366805E-2"/>
        <bgColor indexed="64"/>
      </patternFill>
    </fill>
    <fill>
      <patternFill patternType="solid">
        <fgColor theme="0" tint="-0.14999847407452621"/>
        <bgColor indexed="64"/>
      </patternFill>
    </fill>
  </fills>
  <borders count="125">
    <border>
      <left/>
      <right/>
      <top/>
      <bottom/>
      <diagonal/>
    </border>
    <border>
      <left style="thick">
        <color indexed="30"/>
      </left>
      <right style="thick">
        <color indexed="30"/>
      </right>
      <top style="thick">
        <color indexed="30"/>
      </top>
      <bottom style="thick">
        <color indexed="30"/>
      </bottom>
      <diagonal/>
    </border>
    <border>
      <left style="thick">
        <color indexed="30"/>
      </left>
      <right/>
      <top style="thick">
        <color indexed="30"/>
      </top>
      <bottom style="thick">
        <color indexed="30"/>
      </bottom>
      <diagonal/>
    </border>
    <border>
      <left/>
      <right/>
      <top style="thick">
        <color indexed="30"/>
      </top>
      <bottom style="thick">
        <color indexed="30"/>
      </bottom>
      <diagonal/>
    </border>
    <border>
      <left/>
      <right style="thick">
        <color indexed="30"/>
      </right>
      <top style="thick">
        <color indexed="30"/>
      </top>
      <bottom style="thick">
        <color indexed="30"/>
      </bottom>
      <diagonal/>
    </border>
    <border>
      <left style="thick">
        <color indexed="30"/>
      </left>
      <right/>
      <top style="thick">
        <color indexed="30"/>
      </top>
      <bottom style="hair">
        <color indexed="30"/>
      </bottom>
      <diagonal/>
    </border>
    <border>
      <left/>
      <right/>
      <top style="thick">
        <color indexed="30"/>
      </top>
      <bottom style="hair">
        <color indexed="30"/>
      </bottom>
      <diagonal/>
    </border>
    <border>
      <left/>
      <right style="thick">
        <color indexed="30"/>
      </right>
      <top style="thick">
        <color indexed="30"/>
      </top>
      <bottom style="hair">
        <color indexed="30"/>
      </bottom>
      <diagonal/>
    </border>
    <border>
      <left style="thick">
        <color indexed="30"/>
      </left>
      <right style="thick">
        <color indexed="30"/>
      </right>
      <top style="thick">
        <color indexed="30"/>
      </top>
      <bottom style="hair">
        <color indexed="30"/>
      </bottom>
      <diagonal/>
    </border>
    <border>
      <left style="thick">
        <color indexed="30"/>
      </left>
      <right/>
      <top style="hair">
        <color indexed="30"/>
      </top>
      <bottom style="hair">
        <color indexed="30"/>
      </bottom>
      <diagonal/>
    </border>
    <border>
      <left/>
      <right/>
      <top style="hair">
        <color indexed="30"/>
      </top>
      <bottom style="hair">
        <color indexed="30"/>
      </bottom>
      <diagonal/>
    </border>
    <border>
      <left/>
      <right style="thick">
        <color indexed="30"/>
      </right>
      <top style="hair">
        <color indexed="30"/>
      </top>
      <bottom style="hair">
        <color indexed="30"/>
      </bottom>
      <diagonal/>
    </border>
    <border>
      <left style="thick">
        <color indexed="30"/>
      </left>
      <right style="thick">
        <color indexed="30"/>
      </right>
      <top style="hair">
        <color indexed="30"/>
      </top>
      <bottom style="hair">
        <color indexed="30"/>
      </bottom>
      <diagonal/>
    </border>
    <border>
      <left style="thick">
        <color indexed="30"/>
      </left>
      <right/>
      <top style="hair">
        <color indexed="30"/>
      </top>
      <bottom style="thick">
        <color indexed="30"/>
      </bottom>
      <diagonal/>
    </border>
    <border>
      <left/>
      <right/>
      <top style="hair">
        <color indexed="30"/>
      </top>
      <bottom style="thick">
        <color indexed="30"/>
      </bottom>
      <diagonal/>
    </border>
    <border>
      <left/>
      <right style="thick">
        <color indexed="30"/>
      </right>
      <top style="hair">
        <color indexed="30"/>
      </top>
      <bottom style="thick">
        <color indexed="30"/>
      </bottom>
      <diagonal/>
    </border>
    <border>
      <left style="thick">
        <color indexed="30"/>
      </left>
      <right style="thick">
        <color indexed="30"/>
      </right>
      <top style="hair">
        <color indexed="30"/>
      </top>
      <bottom style="thick">
        <color indexed="30"/>
      </bottom>
      <diagonal/>
    </border>
    <border>
      <left style="thick">
        <color indexed="17"/>
      </left>
      <right style="thick">
        <color indexed="17"/>
      </right>
      <top style="thick">
        <color indexed="17"/>
      </top>
      <bottom style="thick">
        <color indexed="17"/>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30"/>
      </left>
      <right style="medium">
        <color indexed="30"/>
      </right>
      <top style="medium">
        <color indexed="30"/>
      </top>
      <bottom style="dotted">
        <color indexed="64"/>
      </bottom>
      <diagonal/>
    </border>
    <border>
      <left style="medium">
        <color indexed="30"/>
      </left>
      <right style="medium">
        <color indexed="30"/>
      </right>
      <top style="dotted">
        <color indexed="64"/>
      </top>
      <bottom style="dotted">
        <color indexed="64"/>
      </bottom>
      <diagonal/>
    </border>
    <border>
      <left style="medium">
        <color indexed="30"/>
      </left>
      <right style="medium">
        <color indexed="30"/>
      </right>
      <top style="dotted">
        <color indexed="64"/>
      </top>
      <bottom style="medium">
        <color indexed="30"/>
      </bottom>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right/>
      <top/>
      <bottom style="thick">
        <color rgb="FF0070C0"/>
      </bottom>
      <diagonal/>
    </border>
    <border>
      <left/>
      <right style="thick">
        <color rgb="FF0070C0"/>
      </right>
      <top/>
      <bottom style="thick">
        <color rgb="FF0070C0"/>
      </bottom>
      <diagonal/>
    </border>
    <border>
      <left style="thick">
        <color rgb="FF0070C0"/>
      </left>
      <right style="thick">
        <color rgb="FF0070C0"/>
      </right>
      <top style="thick">
        <color rgb="FF0070C0"/>
      </top>
      <bottom/>
      <diagonal/>
    </border>
    <border>
      <left style="thick">
        <color rgb="FF0070C0"/>
      </left>
      <right style="thick">
        <color rgb="FF0070C0"/>
      </right>
      <top/>
      <bottom/>
      <diagonal/>
    </border>
    <border>
      <left style="thick">
        <color rgb="FF0070C0"/>
      </left>
      <right style="thick">
        <color rgb="FF0070C0"/>
      </right>
      <top/>
      <bottom style="thick">
        <color rgb="FF0070C0"/>
      </bottom>
      <diagonal/>
    </border>
    <border>
      <left style="thick">
        <color rgb="FF0070C0"/>
      </left>
      <right/>
      <top style="medium">
        <color rgb="FF00B050"/>
      </top>
      <bottom style="medium">
        <color rgb="FF00B050"/>
      </bottom>
      <diagonal/>
    </border>
    <border>
      <left/>
      <right/>
      <top style="medium">
        <color rgb="FF00B050"/>
      </top>
      <bottom style="medium">
        <color rgb="FF00B050"/>
      </bottom>
      <diagonal/>
    </border>
    <border>
      <left/>
      <right style="thick">
        <color rgb="FF0070C0"/>
      </right>
      <top style="medium">
        <color rgb="FF00B050"/>
      </top>
      <bottom style="medium">
        <color rgb="FF00B050"/>
      </bottom>
      <diagonal/>
    </border>
    <border>
      <left style="thick">
        <color rgb="FF0070C0"/>
      </left>
      <right/>
      <top/>
      <bottom style="medium">
        <color rgb="FF00B050"/>
      </bottom>
      <diagonal/>
    </border>
    <border>
      <left/>
      <right/>
      <top/>
      <bottom style="medium">
        <color rgb="FF00B050"/>
      </bottom>
      <diagonal/>
    </border>
    <border>
      <left/>
      <right style="thick">
        <color rgb="FF0070C0"/>
      </right>
      <top/>
      <bottom style="medium">
        <color rgb="FF00B050"/>
      </bottom>
      <diagonal/>
    </border>
    <border>
      <left/>
      <right/>
      <top style="medium">
        <color rgb="FF00B050"/>
      </top>
      <bottom style="dotted">
        <color auto="1"/>
      </bottom>
      <diagonal/>
    </border>
    <border>
      <left/>
      <right style="thick">
        <color rgb="FF0070C0"/>
      </right>
      <top style="medium">
        <color rgb="FF00B050"/>
      </top>
      <bottom style="dotted">
        <color auto="1"/>
      </bottom>
      <diagonal/>
    </border>
    <border>
      <left style="thick">
        <color rgb="FF0070C0"/>
      </left>
      <right/>
      <top style="medium">
        <color rgb="FF00B050"/>
      </top>
      <bottom style="dotted">
        <color auto="1"/>
      </bottom>
      <diagonal/>
    </border>
    <border>
      <left style="medium">
        <color auto="1"/>
      </left>
      <right style="medium">
        <color auto="1"/>
      </right>
      <top style="medium">
        <color rgb="FF00B050"/>
      </top>
      <bottom style="medium">
        <color rgb="FF00B050"/>
      </bottom>
      <diagonal/>
    </border>
    <border>
      <left style="medium">
        <color auto="1"/>
      </left>
      <right style="medium">
        <color auto="1"/>
      </right>
      <top/>
      <bottom/>
      <diagonal/>
    </border>
    <border>
      <left style="medium">
        <color auto="1"/>
      </left>
      <right style="medium">
        <color auto="1"/>
      </right>
      <top style="medium">
        <color rgb="FF00B050"/>
      </top>
      <bottom/>
      <diagonal/>
    </border>
    <border>
      <left style="medium">
        <color auto="1"/>
      </left>
      <right style="medium">
        <color auto="1"/>
      </right>
      <top/>
      <bottom style="medium">
        <color rgb="FF00B050"/>
      </bottom>
      <diagonal/>
    </border>
    <border>
      <left style="medium">
        <color auto="1"/>
      </left>
      <right style="medium">
        <color auto="1"/>
      </right>
      <top/>
      <bottom style="thick">
        <color rgb="FF0070C0"/>
      </bottom>
      <diagonal/>
    </border>
    <border>
      <left style="medium">
        <color auto="1"/>
      </left>
      <right style="thick">
        <color rgb="FF0070C0"/>
      </right>
      <top style="medium">
        <color rgb="FF00B050"/>
      </top>
      <bottom style="medium">
        <color rgb="FF00B050"/>
      </bottom>
      <diagonal/>
    </border>
    <border>
      <left style="medium">
        <color auto="1"/>
      </left>
      <right style="thick">
        <color rgb="FF0070C0"/>
      </right>
      <top style="medium">
        <color rgb="FF00B050"/>
      </top>
      <bottom style="dotted">
        <color auto="1"/>
      </bottom>
      <diagonal/>
    </border>
    <border>
      <left style="medium">
        <color auto="1"/>
      </left>
      <right style="thick">
        <color rgb="FF0070C0"/>
      </right>
      <top/>
      <bottom/>
      <diagonal/>
    </border>
    <border>
      <left style="medium">
        <color auto="1"/>
      </left>
      <right style="thick">
        <color rgb="FF0070C0"/>
      </right>
      <top/>
      <bottom style="medium">
        <color rgb="FF00B050"/>
      </bottom>
      <diagonal/>
    </border>
    <border>
      <left style="medium">
        <color auto="1"/>
      </left>
      <right style="thick">
        <color rgb="FF0070C0"/>
      </right>
      <top/>
      <bottom style="thick">
        <color rgb="FF0070C0"/>
      </bottom>
      <diagonal/>
    </border>
    <border>
      <left style="thick">
        <color rgb="FF0070C0"/>
      </left>
      <right/>
      <top/>
      <bottom style="dotted">
        <color auto="1"/>
      </bottom>
      <diagonal/>
    </border>
    <border>
      <left style="medium">
        <color auto="1"/>
      </left>
      <right style="thick">
        <color rgb="FF0070C0"/>
      </right>
      <top/>
      <bottom style="dotted">
        <color auto="1"/>
      </bottom>
      <diagonal/>
    </border>
    <border>
      <left/>
      <right/>
      <top/>
      <bottom style="dotted">
        <color auto="1"/>
      </bottom>
      <diagonal/>
    </border>
    <border>
      <left/>
      <right style="thick">
        <color rgb="FF0070C0"/>
      </right>
      <top/>
      <bottom style="dotted">
        <color auto="1"/>
      </bottom>
      <diagonal/>
    </border>
    <border>
      <left style="thick">
        <color rgb="FF0070C0"/>
      </left>
      <right/>
      <top style="thick">
        <color rgb="FF0070C0"/>
      </top>
      <bottom style="medium">
        <color auto="1"/>
      </bottom>
      <diagonal/>
    </border>
    <border>
      <left style="medium">
        <color auto="1"/>
      </left>
      <right style="thick">
        <color rgb="FF0070C0"/>
      </right>
      <top style="thick">
        <color rgb="FF0070C0"/>
      </top>
      <bottom style="medium">
        <color auto="1"/>
      </bottom>
      <diagonal/>
    </border>
    <border>
      <left/>
      <right/>
      <top style="thick">
        <color rgb="FF0070C0"/>
      </top>
      <bottom style="medium">
        <color auto="1"/>
      </bottom>
      <diagonal/>
    </border>
    <border>
      <left/>
      <right/>
      <top style="medium">
        <color auto="1"/>
      </top>
      <bottom/>
      <diagonal/>
    </border>
    <border>
      <left/>
      <right/>
      <top/>
      <bottom style="medium">
        <color auto="1"/>
      </bottom>
      <diagonal/>
    </border>
    <border>
      <left style="medium">
        <color rgb="FF00B050"/>
      </left>
      <right style="medium">
        <color rgb="FF00B050"/>
      </right>
      <top style="medium">
        <color auto="1"/>
      </top>
      <bottom/>
      <diagonal/>
    </border>
    <border>
      <left style="medium">
        <color rgb="FF00B050"/>
      </left>
      <right style="medium">
        <color rgb="FF00B050"/>
      </right>
      <top/>
      <bottom/>
      <diagonal/>
    </border>
    <border>
      <left style="medium">
        <color rgb="FF00B050"/>
      </left>
      <right style="medium">
        <color rgb="FF00B050"/>
      </right>
      <top/>
      <bottom style="thick">
        <color rgb="FF0070C0"/>
      </bottom>
      <diagonal/>
    </border>
    <border>
      <left style="medium">
        <color rgb="FF00B050"/>
      </left>
      <right style="medium">
        <color rgb="FF00B050"/>
      </right>
      <top style="hair">
        <color auto="1"/>
      </top>
      <bottom style="mediumDashed">
        <color auto="1"/>
      </bottom>
      <diagonal/>
    </border>
    <border>
      <left style="medium">
        <color rgb="FF00B050"/>
      </left>
      <right style="medium">
        <color rgb="FF00B050"/>
      </right>
      <top style="mediumDashed">
        <color auto="1"/>
      </top>
      <bottom style="hair">
        <color auto="1"/>
      </bottom>
      <diagonal/>
    </border>
    <border>
      <left style="thick">
        <color rgb="FF0070C0"/>
      </left>
      <right style="medium">
        <color rgb="FF00B050"/>
      </right>
      <top style="medium">
        <color auto="1"/>
      </top>
      <bottom/>
      <diagonal/>
    </border>
    <border>
      <left style="thick">
        <color rgb="FF0070C0"/>
      </left>
      <right style="medium">
        <color rgb="FF00B050"/>
      </right>
      <top/>
      <bottom/>
      <diagonal/>
    </border>
    <border>
      <left style="thick">
        <color rgb="FF0070C0"/>
      </left>
      <right style="medium">
        <color rgb="FF00B050"/>
      </right>
      <top/>
      <bottom style="medium">
        <color auto="1"/>
      </bottom>
      <diagonal/>
    </border>
    <border>
      <left style="medium">
        <color rgb="FF00B050"/>
      </left>
      <right style="thick">
        <color rgb="FF0070C0"/>
      </right>
      <top style="medium">
        <color auto="1"/>
      </top>
      <bottom/>
      <diagonal/>
    </border>
    <border>
      <left style="medium">
        <color rgb="FF00B050"/>
      </left>
      <right style="thick">
        <color rgb="FF0070C0"/>
      </right>
      <top/>
      <bottom/>
      <diagonal/>
    </border>
    <border>
      <left style="medium">
        <color rgb="FF00B050"/>
      </left>
      <right style="thick">
        <color rgb="FF0070C0"/>
      </right>
      <top/>
      <bottom style="medium">
        <color auto="1"/>
      </bottom>
      <diagonal/>
    </border>
    <border>
      <left style="thick">
        <color rgb="FF0070C0"/>
      </left>
      <right style="medium">
        <color rgb="FF00B050"/>
      </right>
      <top/>
      <bottom style="thick">
        <color rgb="FF0070C0"/>
      </bottom>
      <diagonal/>
    </border>
    <border>
      <left style="medium">
        <color rgb="FF00B050"/>
      </left>
      <right style="thick">
        <color rgb="FF0070C0"/>
      </right>
      <top/>
      <bottom style="thick">
        <color rgb="FF0070C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diagonalDown="1">
      <left style="medium">
        <color indexed="64"/>
      </left>
      <right style="thin">
        <color indexed="64"/>
      </right>
      <top/>
      <bottom/>
      <diagonal style="thin">
        <color indexed="64"/>
      </diagonal>
    </border>
    <border>
      <left style="thin">
        <color indexed="64"/>
      </left>
      <right style="thin">
        <color indexed="64"/>
      </right>
      <top/>
      <bottom/>
      <diagonal/>
    </border>
    <border diagonalDown="1">
      <left style="medium">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C000"/>
      </left>
      <right style="medium">
        <color rgb="FFFFC000"/>
      </right>
      <top style="thick">
        <color rgb="FF0070C0"/>
      </top>
      <bottom/>
      <diagonal/>
    </border>
    <border>
      <left style="medium">
        <color rgb="FFFFC000"/>
      </left>
      <right style="medium">
        <color rgb="FFFFC000"/>
      </right>
      <top/>
      <bottom style="medium">
        <color auto="1"/>
      </bottom>
      <diagonal/>
    </border>
    <border>
      <left style="thick">
        <color rgb="FF0070C0"/>
      </left>
      <right/>
      <top style="thick">
        <color rgb="FF0070C0"/>
      </top>
      <bottom style="double">
        <color auto="1"/>
      </bottom>
      <diagonal/>
    </border>
    <border>
      <left style="medium">
        <color auto="1"/>
      </left>
      <right style="medium">
        <color auto="1"/>
      </right>
      <top style="thick">
        <color rgb="FF0070C0"/>
      </top>
      <bottom style="double">
        <color auto="1"/>
      </bottom>
      <diagonal/>
    </border>
    <border>
      <left style="medium">
        <color auto="1"/>
      </left>
      <right style="thick">
        <color rgb="FF0070C0"/>
      </right>
      <top style="thick">
        <color rgb="FF0070C0"/>
      </top>
      <bottom style="double">
        <color auto="1"/>
      </bottom>
      <diagonal/>
    </border>
    <border>
      <left/>
      <right/>
      <top style="thick">
        <color rgb="FF0070C0"/>
      </top>
      <bottom style="double">
        <color auto="1"/>
      </bottom>
      <diagonal/>
    </border>
    <border>
      <left/>
      <right style="thick">
        <color rgb="FF0070C0"/>
      </right>
      <top style="thick">
        <color rgb="FF0070C0"/>
      </top>
      <bottom style="double">
        <color auto="1"/>
      </bottom>
      <diagonal/>
    </border>
    <border>
      <left style="medium">
        <color auto="1"/>
      </left>
      <right/>
      <top style="thick">
        <color rgb="FF0070C0"/>
      </top>
      <bottom style="medium">
        <color auto="1"/>
      </bottom>
      <diagonal/>
    </border>
    <border>
      <left style="medium">
        <color rgb="FF00B050"/>
      </left>
      <right style="medium">
        <color rgb="FF00B050"/>
      </right>
      <top style="hair">
        <color auto="1"/>
      </top>
      <bottom style="thick">
        <color rgb="FF0070C0"/>
      </bottom>
      <diagonal/>
    </border>
    <border>
      <left style="medium">
        <color indexed="64"/>
      </left>
      <right style="medium">
        <color indexed="64"/>
      </right>
      <top/>
      <bottom style="medium">
        <color auto="1"/>
      </bottom>
      <diagonal/>
    </border>
    <border>
      <left style="medium">
        <color rgb="FF00B050"/>
      </left>
      <right style="medium">
        <color rgb="FF00B050"/>
      </right>
      <top style="medium">
        <color auto="1"/>
      </top>
      <bottom/>
      <diagonal/>
    </border>
    <border>
      <left style="thick">
        <color rgb="FF0070C0"/>
      </left>
      <right style="medium">
        <color rgb="FF00B050"/>
      </right>
      <top style="medium">
        <color auto="1"/>
      </top>
      <bottom/>
      <diagonal/>
    </border>
    <border>
      <left style="thick">
        <color rgb="FF0070C0"/>
      </left>
      <right style="medium">
        <color rgb="FFFFC000"/>
      </right>
      <top style="thick">
        <color rgb="FF0070C0"/>
      </top>
      <bottom/>
      <diagonal/>
    </border>
    <border>
      <left style="thick">
        <color rgb="FF0070C0"/>
      </left>
      <right style="medium">
        <color rgb="FFFFC000"/>
      </right>
      <top/>
      <bottom style="medium">
        <color auto="1"/>
      </bottom>
      <diagonal/>
    </border>
  </borders>
  <cellStyleXfs count="1">
    <xf numFmtId="0" fontId="0" fillId="0" borderId="0">
      <alignment vertical="center"/>
    </xf>
  </cellStyleXfs>
  <cellXfs count="236">
    <xf numFmtId="0" fontId="0" fillId="0" borderId="0" xfId="0">
      <alignment vertical="center"/>
    </xf>
    <xf numFmtId="0" fontId="1" fillId="2" borderId="0" xfId="0" applyFont="1" applyFill="1" applyAlignment="1">
      <alignment horizontal="center" vertical="center"/>
    </xf>
    <xf numFmtId="0" fontId="1" fillId="2" borderId="0" xfId="0" applyFont="1" applyFill="1">
      <alignment vertical="center"/>
    </xf>
    <xf numFmtId="0" fontId="6" fillId="2" borderId="0" xfId="0" applyFont="1" applyFill="1" applyAlignment="1"/>
    <xf numFmtId="0" fontId="7" fillId="2" borderId="0" xfId="0" applyFont="1" applyFill="1" applyAlignment="1">
      <alignment horizontal="center" vertical="center" shrinkToFit="1"/>
    </xf>
    <xf numFmtId="0" fontId="4" fillId="2" borderId="0" xfId="0" applyFont="1" applyFill="1" applyAlignment="1">
      <alignment horizontal="center" vertical="center"/>
    </xf>
    <xf numFmtId="0" fontId="4" fillId="2" borderId="0" xfId="0" applyFont="1" applyFill="1">
      <alignment vertical="center"/>
    </xf>
    <xf numFmtId="0" fontId="1" fillId="2" borderId="0" xfId="0" applyFont="1" applyFill="1" applyAlignment="1">
      <alignment horizontal="center" vertical="center" shrinkToFit="1"/>
    </xf>
    <xf numFmtId="0" fontId="5" fillId="0" borderId="1" xfId="0" applyFont="1" applyBorder="1" applyAlignment="1" applyProtection="1">
      <alignment horizontal="center" vertical="center" shrinkToFit="1"/>
      <protection locked="0"/>
    </xf>
    <xf numFmtId="0" fontId="0" fillId="0" borderId="0" xfId="0" applyAlignment="1">
      <alignment vertical="center" shrinkToFit="1"/>
    </xf>
    <xf numFmtId="0" fontId="6" fillId="2" borderId="0" xfId="0" applyFont="1" applyFill="1" applyAlignment="1">
      <alignment horizontal="center" vertical="center" shrinkToFit="1"/>
    </xf>
    <xf numFmtId="0" fontId="8" fillId="2" borderId="17" xfId="0" applyFont="1" applyFill="1" applyBorder="1" applyAlignment="1">
      <alignment horizontal="center" vertical="center" shrinkToFit="1"/>
    </xf>
    <xf numFmtId="56" fontId="1" fillId="2" borderId="0" xfId="0" applyNumberFormat="1" applyFont="1" applyFill="1">
      <alignment vertical="center"/>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48" xfId="0" applyFont="1" applyBorder="1" applyAlignment="1">
      <alignment horizontal="center" vertical="center" shrinkToFit="1"/>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 fillId="2" borderId="23"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10" fillId="0" borderId="59"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9" fillId="0" borderId="0" xfId="0" applyFont="1" applyAlignment="1">
      <alignment horizontal="center" vertical="center"/>
    </xf>
    <xf numFmtId="0" fontId="10" fillId="0" borderId="0" xfId="0" applyFont="1" applyAlignment="1">
      <alignment horizontal="center" vertical="center"/>
    </xf>
    <xf numFmtId="0" fontId="6" fillId="0" borderId="78" xfId="0" applyFont="1" applyBorder="1" applyAlignment="1">
      <alignment horizontal="center" vertical="center" shrinkToFit="1"/>
    </xf>
    <xf numFmtId="0" fontId="6" fillId="0" borderId="79" xfId="0" applyFont="1" applyBorder="1" applyAlignment="1">
      <alignment horizontal="center" vertical="center" shrinkToFit="1"/>
    </xf>
    <xf numFmtId="0" fontId="4" fillId="0" borderId="77" xfId="0" applyFont="1" applyBorder="1" applyAlignment="1">
      <alignment horizontal="distributed" vertical="center" justifyLastLine="1"/>
    </xf>
    <xf numFmtId="0" fontId="12" fillId="0" borderId="0" xfId="0" applyFont="1">
      <alignment vertical="center"/>
    </xf>
    <xf numFmtId="0" fontId="12" fillId="0" borderId="0" xfId="0" applyFont="1" applyAlignment="1">
      <alignment horizontal="center" vertical="center"/>
    </xf>
    <xf numFmtId="0" fontId="4" fillId="0" borderId="77" xfId="0" applyFont="1" applyBorder="1" applyAlignment="1">
      <alignment horizontal="center" vertical="center"/>
    </xf>
    <xf numFmtId="0" fontId="22" fillId="6" borderId="0" xfId="0" applyFont="1" applyFill="1" applyAlignment="1">
      <alignment horizontal="center" vertical="center" shrinkToFit="1"/>
    </xf>
    <xf numFmtId="0" fontId="17" fillId="6" borderId="0" xfId="0" applyFont="1" applyFill="1" applyAlignment="1">
      <alignment vertical="center" shrinkToFit="1"/>
    </xf>
    <xf numFmtId="0" fontId="1" fillId="6" borderId="0" xfId="0" applyFont="1" applyFill="1" applyAlignment="1">
      <alignment vertical="center" shrinkToFit="1"/>
    </xf>
    <xf numFmtId="0" fontId="23" fillId="6" borderId="0" xfId="0" applyFont="1" applyFill="1" applyAlignment="1">
      <alignment vertical="center" shrinkToFit="1"/>
    </xf>
    <xf numFmtId="0" fontId="24" fillId="6" borderId="0" xfId="0" applyFont="1" applyFill="1" applyAlignment="1">
      <alignment horizontal="center" vertical="center" shrinkToFit="1"/>
    </xf>
    <xf numFmtId="0" fontId="24" fillId="6" borderId="0" xfId="0" applyFont="1" applyFill="1" applyAlignment="1">
      <alignment vertical="center" shrinkToFit="1"/>
    </xf>
    <xf numFmtId="0" fontId="25" fillId="6" borderId="62" xfId="0" applyFont="1" applyFill="1" applyBorder="1" applyAlignment="1">
      <alignment horizontal="center" vertical="center" shrinkToFit="1"/>
    </xf>
    <xf numFmtId="0" fontId="23" fillId="6" borderId="0" xfId="0" applyFont="1" applyFill="1" applyAlignment="1">
      <alignment horizontal="center" vertical="center" shrinkToFit="1"/>
    </xf>
    <xf numFmtId="0" fontId="17" fillId="6" borderId="0" xfId="0" applyFont="1" applyFill="1" applyAlignment="1">
      <alignment horizontal="center" vertical="center" shrinkToFit="1"/>
    </xf>
    <xf numFmtId="0" fontId="17" fillId="6" borderId="99" xfId="0" applyFont="1" applyFill="1" applyBorder="1" applyAlignment="1">
      <alignment horizontal="center" vertical="center" shrinkToFit="1"/>
    </xf>
    <xf numFmtId="0" fontId="22" fillId="6" borderId="100" xfId="0" applyFont="1" applyFill="1" applyBorder="1" applyAlignment="1">
      <alignment horizontal="center" vertical="center" shrinkToFit="1"/>
    </xf>
    <xf numFmtId="0" fontId="17" fillId="6" borderId="63" xfId="0" applyFont="1" applyFill="1" applyBorder="1" applyAlignment="1">
      <alignment horizontal="center" vertical="center" shrinkToFit="1"/>
    </xf>
    <xf numFmtId="0" fontId="1" fillId="6" borderId="63" xfId="0" applyFont="1" applyFill="1" applyBorder="1" applyAlignment="1">
      <alignment horizontal="center" vertical="center" shrinkToFit="1"/>
    </xf>
    <xf numFmtId="0" fontId="23" fillId="6" borderId="63" xfId="0" applyFont="1" applyFill="1" applyBorder="1" applyAlignment="1">
      <alignment horizontal="center" vertical="center" shrinkToFit="1"/>
    </xf>
    <xf numFmtId="0" fontId="22" fillId="6" borderId="101" xfId="0" applyFont="1" applyFill="1" applyBorder="1" applyAlignment="1">
      <alignment horizontal="center" vertical="center" shrinkToFit="1"/>
    </xf>
    <xf numFmtId="0" fontId="1" fillId="6" borderId="0" xfId="0" applyFont="1" applyFill="1" applyAlignment="1">
      <alignment horizontal="center" vertical="center" shrinkToFit="1"/>
    </xf>
    <xf numFmtId="0" fontId="22" fillId="6" borderId="96" xfId="0" applyFont="1" applyFill="1" applyBorder="1" applyAlignment="1">
      <alignment horizontal="center" vertical="center" shrinkToFit="1"/>
    </xf>
    <xf numFmtId="0" fontId="22" fillId="6" borderId="99" xfId="0" applyFont="1" applyFill="1" applyBorder="1" applyAlignment="1">
      <alignment horizontal="center" vertical="center" shrinkToFit="1"/>
    </xf>
    <xf numFmtId="0" fontId="22" fillId="6" borderId="96" xfId="0" applyFont="1" applyFill="1" applyBorder="1" applyAlignment="1">
      <alignment vertical="center" shrinkToFit="1"/>
    </xf>
    <xf numFmtId="0" fontId="22" fillId="6" borderId="99" xfId="0" applyFont="1" applyFill="1" applyBorder="1" applyAlignment="1">
      <alignment vertical="center" shrinkToFit="1"/>
    </xf>
    <xf numFmtId="0" fontId="1" fillId="0" borderId="0" xfId="0" applyFont="1" applyAlignment="1">
      <alignment vertical="center" shrinkToFit="1"/>
    </xf>
    <xf numFmtId="0" fontId="12" fillId="0" borderId="0" xfId="0" applyFont="1" applyAlignment="1">
      <alignment horizontal="center" vertical="center" shrinkToFit="1"/>
    </xf>
    <xf numFmtId="0" fontId="11" fillId="0" borderId="0" xfId="0" applyFont="1" applyAlignment="1">
      <alignment horizontal="center" vertical="center" shrinkToFit="1"/>
    </xf>
    <xf numFmtId="0" fontId="9" fillId="0" borderId="27"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5" xfId="0" applyFont="1" applyBorder="1" applyAlignment="1">
      <alignment horizontal="center" vertical="center" shrinkToFit="1"/>
    </xf>
    <xf numFmtId="0" fontId="10" fillId="0" borderId="68" xfId="0" applyFont="1" applyBorder="1" applyAlignment="1">
      <alignment horizontal="center" vertical="center" shrinkToFit="1"/>
    </xf>
    <xf numFmtId="0" fontId="28" fillId="2" borderId="0" xfId="0" applyFont="1" applyFill="1">
      <alignment vertical="center"/>
    </xf>
    <xf numFmtId="0" fontId="28" fillId="2" borderId="0" xfId="0" applyFont="1" applyFill="1" applyAlignment="1">
      <alignment horizontal="center" vertical="center"/>
    </xf>
    <xf numFmtId="0" fontId="7" fillId="2" borderId="1" xfId="0" applyFont="1" applyFill="1" applyBorder="1" applyAlignment="1" applyProtection="1">
      <alignment horizontal="center" vertical="center" shrinkToFit="1"/>
      <protection locked="0"/>
    </xf>
    <xf numFmtId="0" fontId="29" fillId="2" borderId="8" xfId="0" applyFont="1" applyFill="1" applyBorder="1" applyAlignment="1" applyProtection="1">
      <alignment horizontal="center" vertical="center" shrinkToFit="1"/>
      <protection locked="0"/>
    </xf>
    <xf numFmtId="0" fontId="29" fillId="2" borderId="12" xfId="0" applyFont="1" applyFill="1" applyBorder="1" applyAlignment="1" applyProtection="1">
      <alignment horizontal="center" vertical="center" shrinkToFit="1"/>
      <protection locked="0"/>
    </xf>
    <xf numFmtId="0" fontId="29" fillId="2" borderId="16"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protection locked="0"/>
    </xf>
    <xf numFmtId="0" fontId="4" fillId="2" borderId="0" xfId="0" applyFont="1" applyFill="1" applyAlignment="1">
      <alignment vertical="center"/>
    </xf>
    <xf numFmtId="0" fontId="10" fillId="0" borderId="113" xfId="0" applyFont="1" applyBorder="1" applyAlignment="1">
      <alignment horizontal="center" vertical="center" shrinkToFit="1"/>
    </xf>
    <xf numFmtId="0" fontId="10" fillId="0" borderId="114" xfId="0" applyFont="1" applyBorder="1" applyAlignment="1">
      <alignment horizontal="center" vertical="center" shrinkToFit="1"/>
    </xf>
    <xf numFmtId="0" fontId="10" fillId="0" borderId="115" xfId="0" applyFont="1" applyBorder="1" applyAlignment="1">
      <alignment horizontal="center" vertical="center" shrinkToFit="1"/>
    </xf>
    <xf numFmtId="0" fontId="10" fillId="0" borderId="116" xfId="0" applyFont="1" applyBorder="1" applyAlignment="1">
      <alignment horizontal="center" vertical="center" shrinkToFit="1"/>
    </xf>
    <xf numFmtId="0" fontId="10" fillId="0" borderId="117" xfId="0" applyFont="1" applyBorder="1" applyAlignment="1">
      <alignment horizontal="center" vertical="center" shrinkToFit="1"/>
    </xf>
    <xf numFmtId="0" fontId="23" fillId="6" borderId="99" xfId="0" applyFont="1" applyFill="1" applyBorder="1" applyAlignment="1">
      <alignment horizontal="center" vertical="center" shrinkToFit="1"/>
    </xf>
    <xf numFmtId="0" fontId="23" fillId="6" borderId="96" xfId="0" applyFont="1" applyFill="1" applyBorder="1" applyAlignment="1">
      <alignment horizontal="center" vertical="center" shrinkToFit="1"/>
    </xf>
    <xf numFmtId="0" fontId="10" fillId="0" borderId="2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5" xfId="0" applyFont="1" applyBorder="1" applyAlignment="1">
      <alignment horizontal="center" vertical="center" shrinkToFit="1"/>
    </xf>
    <xf numFmtId="0" fontId="10" fillId="0" borderId="118" xfId="0" applyFont="1" applyBorder="1" applyAlignment="1">
      <alignment horizontal="center" vertical="center" shrinkToFit="1"/>
    </xf>
    <xf numFmtId="0" fontId="31" fillId="0" borderId="67" xfId="0" applyFont="1" applyBorder="1" applyAlignment="1">
      <alignment horizontal="center" vertical="center" shrinkToFit="1"/>
    </xf>
    <xf numFmtId="0" fontId="31" fillId="0" borderId="119" xfId="0" applyFont="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horizontal="center" vertical="center"/>
    </xf>
    <xf numFmtId="0" fontId="12" fillId="0" borderId="0" xfId="0" quotePrefix="1" applyFont="1" applyAlignment="1">
      <alignment vertical="center" shrinkToFit="1"/>
    </xf>
    <xf numFmtId="56" fontId="12" fillId="0" borderId="0" xfId="0" quotePrefix="1" applyNumberFormat="1" applyFont="1" applyAlignment="1">
      <alignment vertical="center" shrinkToFit="1"/>
    </xf>
    <xf numFmtId="0" fontId="12" fillId="0" borderId="0" xfId="0" quotePrefix="1" applyNumberFormat="1" applyFont="1" applyAlignment="1">
      <alignment vertical="center" shrinkToFit="1"/>
    </xf>
    <xf numFmtId="0" fontId="4" fillId="0" borderId="0" xfId="0" applyFont="1" applyAlignment="1">
      <alignment horizontal="center" vertical="center" wrapText="1"/>
    </xf>
    <xf numFmtId="0" fontId="12" fillId="0" borderId="0" xfId="0" applyFont="1" applyAlignment="1">
      <alignment vertical="center"/>
    </xf>
    <xf numFmtId="0" fontId="10" fillId="0" borderId="2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5" xfId="0" applyFont="1" applyBorder="1" applyAlignment="1">
      <alignment horizontal="center" vertical="center" shrinkToFit="1"/>
    </xf>
    <xf numFmtId="0" fontId="12" fillId="4" borderId="0" xfId="0" applyFont="1" applyFill="1">
      <alignment vertical="center"/>
    </xf>
    <xf numFmtId="0" fontId="12" fillId="0" borderId="0" xfId="0" applyFont="1" applyAlignment="1">
      <alignment horizontal="center" vertical="center"/>
    </xf>
    <xf numFmtId="0" fontId="12" fillId="8" borderId="0" xfId="0" applyFont="1" applyFill="1" applyAlignment="1">
      <alignment horizontal="center" vertical="center" shrinkToFit="1"/>
    </xf>
    <xf numFmtId="0" fontId="7" fillId="2" borderId="9" xfId="0" applyFont="1" applyFill="1" applyBorder="1" applyAlignment="1" applyProtection="1">
      <alignment horizontal="left" vertical="center" shrinkToFit="1"/>
      <protection locked="0"/>
    </xf>
    <xf numFmtId="0" fontId="7" fillId="2" borderId="10"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13"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4" fillId="2" borderId="0" xfId="0" applyFont="1" applyFill="1" applyAlignment="1">
      <alignment horizontal="distributed" vertical="center" justifyLastLine="1"/>
    </xf>
    <xf numFmtId="0" fontId="4" fillId="2" borderId="30" xfId="0" applyFont="1" applyFill="1" applyBorder="1" applyAlignment="1">
      <alignment horizontal="distributed" vertical="center" justifyLastLine="1"/>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14" fillId="0" borderId="33" xfId="0" applyFont="1" applyBorder="1" applyAlignment="1">
      <alignment horizontal="center" vertical="center" textRotation="255" shrinkToFit="1"/>
    </xf>
    <xf numFmtId="0" fontId="14" fillId="0" borderId="34" xfId="0" applyFont="1" applyBorder="1" applyAlignment="1">
      <alignment horizontal="center" vertical="center" textRotation="255" shrinkToFit="1"/>
    </xf>
    <xf numFmtId="0" fontId="14" fillId="0" borderId="35" xfId="0" applyFont="1" applyBorder="1" applyAlignment="1">
      <alignment horizontal="center" vertical="center" textRotation="255"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121" xfId="0" applyFont="1" applyBorder="1" applyAlignment="1">
      <alignment horizontal="center" vertical="center" shrinkToFit="1"/>
    </xf>
    <xf numFmtId="0" fontId="10" fillId="0" borderId="65"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9" xfId="0" applyFont="1" applyBorder="1" applyAlignment="1">
      <alignment horizontal="center" vertical="center" shrinkToFit="1"/>
    </xf>
    <xf numFmtId="0" fontId="32" fillId="0" borderId="111" xfId="0" applyFont="1" applyBorder="1" applyAlignment="1">
      <alignment horizontal="center" vertical="center" shrinkToFit="1"/>
    </xf>
    <xf numFmtId="0" fontId="32" fillId="0" borderId="112" xfId="0" applyFont="1" applyBorder="1" applyAlignment="1">
      <alignment horizontal="center" vertical="center" shrinkToFit="1"/>
    </xf>
    <xf numFmtId="0" fontId="19" fillId="0" borderId="0" xfId="0" applyFont="1" applyAlignment="1">
      <alignment horizontal="center" vertical="center"/>
    </xf>
    <xf numFmtId="0" fontId="33" fillId="0" borderId="0" xfId="0" applyFont="1" applyBorder="1" applyAlignment="1">
      <alignment horizontal="center" vertical="center" shrinkToFit="1"/>
    </xf>
    <xf numFmtId="0" fontId="12" fillId="0" borderId="0" xfId="0" applyFont="1" applyAlignment="1">
      <alignment horizontal="center" vertical="center"/>
    </xf>
    <xf numFmtId="0" fontId="20" fillId="0" borderId="0" xfId="0" applyFont="1" applyAlignment="1">
      <alignment horizontal="center" vertical="center"/>
    </xf>
    <xf numFmtId="176" fontId="21" fillId="0" borderId="0" xfId="0" applyNumberFormat="1" applyFont="1" applyAlignment="1">
      <alignment horizontal="right" vertical="center"/>
    </xf>
    <xf numFmtId="0" fontId="19" fillId="0" borderId="0" xfId="0" applyFont="1" applyBorder="1" applyAlignment="1">
      <alignment horizontal="center" vertical="center"/>
    </xf>
    <xf numFmtId="0" fontId="18" fillId="0" borderId="62" xfId="0" applyFont="1" applyBorder="1" applyAlignment="1">
      <alignment horizontal="center" shrinkToFit="1"/>
    </xf>
    <xf numFmtId="0" fontId="34" fillId="0" borderId="92" xfId="0" applyFont="1" applyBorder="1" applyAlignment="1">
      <alignment horizontal="center" vertical="center" shrinkToFit="1"/>
    </xf>
    <xf numFmtId="0" fontId="34" fillId="0" borderId="46" xfId="0" applyFont="1" applyBorder="1" applyAlignment="1">
      <alignment horizontal="center" vertical="center" shrinkToFit="1"/>
    </xf>
    <xf numFmtId="0" fontId="33" fillId="0" borderId="92"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120" xfId="0" applyFont="1" applyBorder="1" applyAlignment="1">
      <alignment horizontal="center" vertical="center" shrinkToFit="1"/>
    </xf>
    <xf numFmtId="56" fontId="8" fillId="0" borderId="86" xfId="0" applyNumberFormat="1" applyFont="1" applyBorder="1" applyAlignment="1">
      <alignment horizontal="center" vertical="center"/>
    </xf>
    <xf numFmtId="0" fontId="8" fillId="0" borderId="86" xfId="0" applyFont="1" applyBorder="1" applyAlignment="1">
      <alignment horizontal="center" vertical="center"/>
    </xf>
    <xf numFmtId="0" fontId="34" fillId="0" borderId="88" xfId="0" applyFont="1" applyBorder="1" applyAlignment="1">
      <alignment horizontal="center" vertical="center" shrinkToFit="1"/>
    </xf>
    <xf numFmtId="0" fontId="6" fillId="0" borderId="84" xfId="0" applyFont="1" applyBorder="1" applyAlignment="1">
      <alignment horizontal="center" vertical="center" shrinkToFit="1"/>
    </xf>
    <xf numFmtId="0" fontId="16" fillId="0" borderId="89"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86" xfId="0" applyFont="1" applyBorder="1" applyAlignment="1">
      <alignment horizontal="center" vertical="center" shrinkToFit="1"/>
    </xf>
    <xf numFmtId="0" fontId="18" fillId="0" borderId="90"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33" fillId="0" borderId="88" xfId="0" applyFont="1" applyBorder="1" applyAlignment="1">
      <alignment horizontal="center" vertical="center" shrinkToFit="1"/>
    </xf>
    <xf numFmtId="0" fontId="13" fillId="0" borderId="86" xfId="0" applyFont="1" applyBorder="1" applyAlignment="1">
      <alignment vertical="center" shrinkToFit="1"/>
    </xf>
    <xf numFmtId="0" fontId="4" fillId="0" borderId="0" xfId="0" applyFont="1" applyAlignment="1">
      <alignment horizontal="left" vertical="center"/>
    </xf>
    <xf numFmtId="0" fontId="4" fillId="0" borderId="0" xfId="0" applyFont="1" applyAlignment="1">
      <alignment horizontal="right" vertical="center"/>
    </xf>
    <xf numFmtId="0" fontId="6" fillId="0" borderId="80" xfId="0" applyFont="1" applyBorder="1" applyAlignment="1">
      <alignment horizontal="center" vertical="center" shrinkToFit="1"/>
    </xf>
    <xf numFmtId="0" fontId="18" fillId="0" borderId="81" xfId="0" applyFont="1" applyBorder="1" applyAlignment="1">
      <alignment horizontal="center" vertical="center"/>
    </xf>
    <xf numFmtId="0" fontId="18" fillId="0" borderId="85" xfId="0" applyFont="1" applyBorder="1" applyAlignment="1">
      <alignment horizontal="center" vertical="center"/>
    </xf>
    <xf numFmtId="0" fontId="18" fillId="0" borderId="87" xfId="0" applyFont="1" applyBorder="1" applyAlignment="1">
      <alignment horizontal="center" vertical="center"/>
    </xf>
    <xf numFmtId="0" fontId="16" fillId="0" borderId="82" xfId="0" applyFont="1" applyBorder="1" applyAlignment="1">
      <alignment horizontal="center" vertical="center" shrinkToFit="1"/>
    </xf>
    <xf numFmtId="0" fontId="34" fillId="0" borderId="83" xfId="0" applyFont="1" applyBorder="1" applyAlignment="1">
      <alignment horizontal="center" vertical="center" shrinkToFit="1"/>
    </xf>
    <xf numFmtId="0" fontId="33" fillId="0" borderId="80" xfId="0" applyFont="1" applyBorder="1" applyAlignment="1">
      <alignment horizontal="center" vertical="center" shrinkToFit="1"/>
    </xf>
    <xf numFmtId="0" fontId="33" fillId="0" borderId="84" xfId="0" applyFont="1" applyBorder="1" applyAlignment="1">
      <alignment horizontal="center" vertical="center" shrinkToFit="1"/>
    </xf>
    <xf numFmtId="0" fontId="19" fillId="8" borderId="0" xfId="0" applyFont="1" applyFill="1" applyAlignment="1">
      <alignment horizontal="center" vertical="center"/>
    </xf>
    <xf numFmtId="0" fontId="22" fillId="6" borderId="99" xfId="0" applyFont="1" applyFill="1" applyBorder="1" applyAlignment="1">
      <alignment horizontal="center" vertical="center" shrinkToFit="1"/>
    </xf>
    <xf numFmtId="0" fontId="22" fillId="6" borderId="96" xfId="0" applyFont="1" applyFill="1" applyBorder="1" applyAlignment="1">
      <alignment horizontal="center" vertical="center" shrinkToFit="1"/>
    </xf>
    <xf numFmtId="0" fontId="1" fillId="6" borderId="0" xfId="0" applyFont="1" applyFill="1" applyAlignment="1">
      <alignment horizontal="center" vertical="center" shrinkToFit="1"/>
    </xf>
    <xf numFmtId="0" fontId="17" fillId="6" borderId="0" xfId="0" applyFont="1" applyFill="1" applyAlignment="1">
      <alignment horizontal="center" vertical="center" shrinkToFit="1"/>
    </xf>
    <xf numFmtId="0" fontId="30" fillId="6" borderId="62" xfId="0" applyFont="1" applyFill="1" applyBorder="1" applyAlignment="1">
      <alignment horizontal="center" vertical="center" shrinkToFit="1"/>
    </xf>
    <xf numFmtId="0" fontId="23" fillId="6" borderId="0" xfId="0" applyFont="1" applyFill="1" applyAlignment="1">
      <alignment horizontal="center" vertical="center" shrinkToFit="1"/>
    </xf>
    <xf numFmtId="0" fontId="15" fillId="6" borderId="0" xfId="0" applyFont="1" applyFill="1" applyAlignment="1">
      <alignment horizontal="left" vertical="center" shrinkToFit="1"/>
    </xf>
    <xf numFmtId="0" fontId="6" fillId="6" borderId="0" xfId="0" applyFont="1" applyFill="1" applyAlignment="1">
      <alignment horizontal="right" vertical="center" shrinkToFit="1"/>
    </xf>
    <xf numFmtId="0" fontId="22" fillId="6" borderId="97" xfId="0" applyFont="1" applyFill="1" applyBorder="1" applyAlignment="1">
      <alignment horizontal="center" vertical="center" shrinkToFit="1"/>
    </xf>
    <xf numFmtId="0" fontId="22" fillId="6" borderId="62" xfId="0" applyFont="1" applyFill="1" applyBorder="1" applyAlignment="1">
      <alignment horizontal="center" vertical="center" shrinkToFit="1"/>
    </xf>
    <xf numFmtId="0" fontId="22" fillId="6" borderId="0" xfId="0" applyFont="1" applyFill="1" applyAlignment="1">
      <alignment horizontal="center" vertical="center" shrinkToFit="1"/>
    </xf>
    <xf numFmtId="0" fontId="22" fillId="6" borderId="98" xfId="0" applyFont="1" applyFill="1" applyBorder="1" applyAlignment="1">
      <alignment horizontal="center" vertical="center" shrinkToFit="1"/>
    </xf>
    <xf numFmtId="0" fontId="22" fillId="7" borderId="102" xfId="0" applyFont="1" applyFill="1" applyBorder="1" applyAlignment="1">
      <alignment horizontal="center" vertical="center" shrinkToFit="1"/>
    </xf>
    <xf numFmtId="0" fontId="22" fillId="7" borderId="103" xfId="0" applyFont="1" applyFill="1" applyBorder="1" applyAlignment="1">
      <alignment horizontal="center" vertical="center" shrinkToFit="1"/>
    </xf>
    <xf numFmtId="0" fontId="22" fillId="7" borderId="104" xfId="0" applyFont="1" applyFill="1" applyBorder="1" applyAlignment="1">
      <alignment horizontal="center" vertical="center" shrinkToFit="1"/>
    </xf>
    <xf numFmtId="0" fontId="22" fillId="7" borderId="105" xfId="0" applyFont="1" applyFill="1" applyBorder="1" applyAlignment="1">
      <alignment horizontal="center" vertical="center" shrinkToFit="1"/>
    </xf>
    <xf numFmtId="0" fontId="22" fillId="7" borderId="106" xfId="0" applyFont="1" applyFill="1" applyBorder="1" applyAlignment="1">
      <alignment horizontal="center" vertical="center" shrinkToFit="1"/>
    </xf>
    <xf numFmtId="0" fontId="22" fillId="7" borderId="107" xfId="0" applyFont="1" applyFill="1" applyBorder="1" applyAlignment="1">
      <alignment horizontal="center" vertical="center" shrinkToFit="1"/>
    </xf>
    <xf numFmtId="0" fontId="22" fillId="7" borderId="108" xfId="0" applyFont="1" applyFill="1" applyBorder="1" applyAlignment="1">
      <alignment horizontal="center" vertical="center" shrinkToFit="1"/>
    </xf>
    <xf numFmtId="0" fontId="22" fillId="7" borderId="109" xfId="0" applyFont="1" applyFill="1" applyBorder="1" applyAlignment="1">
      <alignment horizontal="center" vertical="center" shrinkToFit="1"/>
    </xf>
    <xf numFmtId="0" fontId="22" fillId="7" borderId="110" xfId="0" applyFont="1" applyFill="1" applyBorder="1" applyAlignment="1">
      <alignment horizontal="center" vertical="center" shrinkToFit="1"/>
    </xf>
    <xf numFmtId="0" fontId="28" fillId="2" borderId="25" xfId="0" applyFont="1" applyFill="1" applyBorder="1" applyAlignment="1" applyProtection="1">
      <alignment vertical="center" shrinkToFit="1"/>
      <protection locked="0"/>
    </xf>
    <xf numFmtId="0" fontId="12" fillId="2" borderId="0" xfId="0" applyFont="1" applyFill="1" applyAlignment="1" applyProtection="1">
      <alignment vertical="center"/>
    </xf>
    <xf numFmtId="0" fontId="10" fillId="0" borderId="39"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58" xfId="0" applyFont="1" applyBorder="1" applyAlignment="1" applyProtection="1">
      <alignment horizontal="center" vertical="center" shrinkToFit="1"/>
      <protection locked="0"/>
    </xf>
    <xf numFmtId="0" fontId="28" fillId="2" borderId="25" xfId="0" applyFont="1" applyFill="1" applyBorder="1" applyAlignment="1" applyProtection="1">
      <alignment vertical="center" shrinkToFit="1"/>
    </xf>
    <xf numFmtId="0" fontId="10" fillId="0" borderId="122" xfId="0" applyFont="1" applyBorder="1" applyAlignment="1">
      <alignment horizontal="center" vertical="center" shrinkToFit="1"/>
    </xf>
    <xf numFmtId="0" fontId="10" fillId="0" borderId="123" xfId="0" applyFont="1" applyBorder="1" applyAlignment="1">
      <alignment horizontal="center" vertical="center" shrinkToFit="1"/>
    </xf>
    <xf numFmtId="0" fontId="10" fillId="0" borderId="124" xfId="0" applyFont="1" applyBorder="1" applyAlignment="1">
      <alignment horizontal="center" vertical="center" shrinkToFit="1"/>
    </xf>
    <xf numFmtId="0" fontId="26" fillId="4" borderId="0"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shrinkToFit="1"/>
      <protection locked="0"/>
    </xf>
    <xf numFmtId="0" fontId="26" fillId="4" borderId="67" xfId="0" applyFont="1" applyFill="1" applyBorder="1" applyAlignment="1" applyProtection="1">
      <alignment horizontal="center" vertical="center" shrinkToFit="1"/>
      <protection locked="0"/>
    </xf>
    <xf numFmtId="0" fontId="9" fillId="3" borderId="65" xfId="0" applyFont="1" applyFill="1" applyBorder="1" applyAlignment="1" applyProtection="1">
      <alignment horizontal="center" vertical="center" shrinkToFit="1"/>
      <protection locked="0"/>
    </xf>
    <xf numFmtId="0" fontId="9" fillId="3" borderId="68" xfId="0" applyFont="1" applyFill="1" applyBorder="1" applyAlignment="1" applyProtection="1">
      <alignment horizontal="center" vertical="center" shrinkToFit="1"/>
      <protection locked="0"/>
    </xf>
    <xf numFmtId="0" fontId="26" fillId="4" borderId="65" xfId="0" applyFont="1" applyFill="1" applyBorder="1" applyAlignment="1" applyProtection="1">
      <alignment horizontal="center" vertical="center" shrinkToFit="1"/>
      <protection locked="0"/>
    </xf>
    <xf numFmtId="0" fontId="26" fillId="4" borderId="66" xfId="0" applyFont="1" applyFill="1" applyBorder="1" applyAlignment="1" applyProtection="1">
      <alignment horizontal="center" vertical="center" shrinkToFit="1"/>
      <protection locked="0"/>
    </xf>
    <xf numFmtId="0" fontId="27" fillId="4" borderId="67" xfId="0" applyFont="1" applyFill="1" applyBorder="1" applyAlignment="1" applyProtection="1">
      <alignment horizontal="center" vertical="center" shrinkToFit="1"/>
      <protection locked="0"/>
    </xf>
    <xf numFmtId="0" fontId="27" fillId="4" borderId="65" xfId="0" applyFont="1" applyFill="1" applyBorder="1" applyAlignment="1" applyProtection="1">
      <alignment horizontal="center" vertical="center" shrinkToFit="1"/>
      <protection locked="0"/>
    </xf>
    <xf numFmtId="0" fontId="27" fillId="5" borderId="65" xfId="0" applyFont="1" applyFill="1" applyBorder="1" applyAlignment="1" applyProtection="1">
      <alignment horizontal="center" vertical="center" shrinkToFit="1"/>
      <protection locked="0"/>
    </xf>
    <xf numFmtId="0" fontId="27" fillId="5" borderId="66"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CCFFFF"/>
      <color rgb="FF66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1905</xdr:colOff>
      <xdr:row>6</xdr:row>
      <xdr:rowOff>11430</xdr:rowOff>
    </xdr:from>
    <xdr:to>
      <xdr:col>4</xdr:col>
      <xdr:colOff>78323</xdr:colOff>
      <xdr:row>13</xdr:row>
      <xdr:rowOff>49</xdr:rowOff>
    </xdr:to>
    <xdr:sp macro="" textlink="">
      <xdr:nvSpPr>
        <xdr:cNvPr id="2" name="左大かっこ 1">
          <a:extLst>
            <a:ext uri="{FF2B5EF4-FFF2-40B4-BE49-F238E27FC236}">
              <a16:creationId xmlns:a16="http://schemas.microsoft.com/office/drawing/2014/main" id="{8AE4DA52-8282-43C3-A0E0-81B32ADB6814}"/>
            </a:ext>
          </a:extLst>
        </xdr:cNvPr>
        <xdr:cNvSpPr/>
      </xdr:nvSpPr>
      <xdr:spPr>
        <a:xfrm>
          <a:off x="859155" y="8305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6</xdr:row>
      <xdr:rowOff>11430</xdr:rowOff>
    </xdr:from>
    <xdr:to>
      <xdr:col>9</xdr:col>
      <xdr:colOff>1491</xdr:colOff>
      <xdr:row>13</xdr:row>
      <xdr:rowOff>49</xdr:rowOff>
    </xdr:to>
    <xdr:sp macro="" textlink="">
      <xdr:nvSpPr>
        <xdr:cNvPr id="3" name="左大かっこ 2">
          <a:extLst>
            <a:ext uri="{FF2B5EF4-FFF2-40B4-BE49-F238E27FC236}">
              <a16:creationId xmlns:a16="http://schemas.microsoft.com/office/drawing/2014/main" id="{B5FC4661-AC03-4178-B606-836F99547D52}"/>
            </a:ext>
          </a:extLst>
        </xdr:cNvPr>
        <xdr:cNvSpPr/>
      </xdr:nvSpPr>
      <xdr:spPr>
        <a:xfrm flipH="1">
          <a:off x="1609725" y="8305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xdr:row>
      <xdr:rowOff>11430</xdr:rowOff>
    </xdr:from>
    <xdr:to>
      <xdr:col>4</xdr:col>
      <xdr:colOff>78323</xdr:colOff>
      <xdr:row>20</xdr:row>
      <xdr:rowOff>49</xdr:rowOff>
    </xdr:to>
    <xdr:sp macro="" textlink="">
      <xdr:nvSpPr>
        <xdr:cNvPr id="4" name="左大かっこ 3">
          <a:extLst>
            <a:ext uri="{FF2B5EF4-FFF2-40B4-BE49-F238E27FC236}">
              <a16:creationId xmlns:a16="http://schemas.microsoft.com/office/drawing/2014/main" id="{82C2CDB2-A014-490F-945D-B17B0189F2AB}"/>
            </a:ext>
          </a:extLst>
        </xdr:cNvPr>
        <xdr:cNvSpPr/>
      </xdr:nvSpPr>
      <xdr:spPr>
        <a:xfrm>
          <a:off x="859155" y="14687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xdr:row>
      <xdr:rowOff>11430</xdr:rowOff>
    </xdr:from>
    <xdr:to>
      <xdr:col>9</xdr:col>
      <xdr:colOff>1491</xdr:colOff>
      <xdr:row>20</xdr:row>
      <xdr:rowOff>49</xdr:rowOff>
    </xdr:to>
    <xdr:sp macro="" textlink="">
      <xdr:nvSpPr>
        <xdr:cNvPr id="5" name="左大かっこ 4">
          <a:extLst>
            <a:ext uri="{FF2B5EF4-FFF2-40B4-BE49-F238E27FC236}">
              <a16:creationId xmlns:a16="http://schemas.microsoft.com/office/drawing/2014/main" id="{59FB1D2B-205F-4B96-8868-BB841733D6FA}"/>
            </a:ext>
          </a:extLst>
        </xdr:cNvPr>
        <xdr:cNvSpPr/>
      </xdr:nvSpPr>
      <xdr:spPr>
        <a:xfrm flipH="1">
          <a:off x="1609725" y="14687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20</xdr:row>
      <xdr:rowOff>11430</xdr:rowOff>
    </xdr:from>
    <xdr:to>
      <xdr:col>4</xdr:col>
      <xdr:colOff>78323</xdr:colOff>
      <xdr:row>27</xdr:row>
      <xdr:rowOff>49</xdr:rowOff>
    </xdr:to>
    <xdr:sp macro="" textlink="">
      <xdr:nvSpPr>
        <xdr:cNvPr id="6" name="左大かっこ 5">
          <a:extLst>
            <a:ext uri="{FF2B5EF4-FFF2-40B4-BE49-F238E27FC236}">
              <a16:creationId xmlns:a16="http://schemas.microsoft.com/office/drawing/2014/main" id="{E09574B4-119F-4A66-BB1E-1B81AF591088}"/>
            </a:ext>
          </a:extLst>
        </xdr:cNvPr>
        <xdr:cNvSpPr/>
      </xdr:nvSpPr>
      <xdr:spPr>
        <a:xfrm>
          <a:off x="859155" y="21069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20</xdr:row>
      <xdr:rowOff>11430</xdr:rowOff>
    </xdr:from>
    <xdr:to>
      <xdr:col>9</xdr:col>
      <xdr:colOff>1491</xdr:colOff>
      <xdr:row>27</xdr:row>
      <xdr:rowOff>49</xdr:rowOff>
    </xdr:to>
    <xdr:sp macro="" textlink="">
      <xdr:nvSpPr>
        <xdr:cNvPr id="7" name="左大かっこ 6">
          <a:extLst>
            <a:ext uri="{FF2B5EF4-FFF2-40B4-BE49-F238E27FC236}">
              <a16:creationId xmlns:a16="http://schemas.microsoft.com/office/drawing/2014/main" id="{134C3777-9F71-4C88-A2F7-7CED72173FE2}"/>
            </a:ext>
          </a:extLst>
        </xdr:cNvPr>
        <xdr:cNvSpPr/>
      </xdr:nvSpPr>
      <xdr:spPr>
        <a:xfrm flipH="1">
          <a:off x="1609725" y="21069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27</xdr:row>
      <xdr:rowOff>11430</xdr:rowOff>
    </xdr:from>
    <xdr:to>
      <xdr:col>4</xdr:col>
      <xdr:colOff>78323</xdr:colOff>
      <xdr:row>34</xdr:row>
      <xdr:rowOff>48</xdr:rowOff>
    </xdr:to>
    <xdr:sp macro="" textlink="">
      <xdr:nvSpPr>
        <xdr:cNvPr id="8" name="左大かっこ 7">
          <a:extLst>
            <a:ext uri="{FF2B5EF4-FFF2-40B4-BE49-F238E27FC236}">
              <a16:creationId xmlns:a16="http://schemas.microsoft.com/office/drawing/2014/main" id="{401C001E-1B72-4D70-8BB1-3C655E57CC85}"/>
            </a:ext>
          </a:extLst>
        </xdr:cNvPr>
        <xdr:cNvSpPr/>
      </xdr:nvSpPr>
      <xdr:spPr>
        <a:xfrm>
          <a:off x="859155" y="274510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27</xdr:row>
      <xdr:rowOff>11430</xdr:rowOff>
    </xdr:from>
    <xdr:to>
      <xdr:col>9</xdr:col>
      <xdr:colOff>1491</xdr:colOff>
      <xdr:row>34</xdr:row>
      <xdr:rowOff>48</xdr:rowOff>
    </xdr:to>
    <xdr:sp macro="" textlink="">
      <xdr:nvSpPr>
        <xdr:cNvPr id="9" name="左大かっこ 8">
          <a:extLst>
            <a:ext uri="{FF2B5EF4-FFF2-40B4-BE49-F238E27FC236}">
              <a16:creationId xmlns:a16="http://schemas.microsoft.com/office/drawing/2014/main" id="{78E0B478-C93D-435D-B891-1CDD141DCF32}"/>
            </a:ext>
          </a:extLst>
        </xdr:cNvPr>
        <xdr:cNvSpPr/>
      </xdr:nvSpPr>
      <xdr:spPr>
        <a:xfrm flipH="1">
          <a:off x="1609725" y="274510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34</xdr:row>
      <xdr:rowOff>11430</xdr:rowOff>
    </xdr:from>
    <xdr:to>
      <xdr:col>4</xdr:col>
      <xdr:colOff>78323</xdr:colOff>
      <xdr:row>41</xdr:row>
      <xdr:rowOff>49</xdr:rowOff>
    </xdr:to>
    <xdr:sp macro="" textlink="">
      <xdr:nvSpPr>
        <xdr:cNvPr id="10" name="左大かっこ 9">
          <a:extLst>
            <a:ext uri="{FF2B5EF4-FFF2-40B4-BE49-F238E27FC236}">
              <a16:creationId xmlns:a16="http://schemas.microsoft.com/office/drawing/2014/main" id="{A0013E76-E49D-4745-8F9D-D11D91A3E14E}"/>
            </a:ext>
          </a:extLst>
        </xdr:cNvPr>
        <xdr:cNvSpPr/>
      </xdr:nvSpPr>
      <xdr:spPr>
        <a:xfrm>
          <a:off x="859155" y="34023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34</xdr:row>
      <xdr:rowOff>11430</xdr:rowOff>
    </xdr:from>
    <xdr:to>
      <xdr:col>9</xdr:col>
      <xdr:colOff>1491</xdr:colOff>
      <xdr:row>41</xdr:row>
      <xdr:rowOff>49</xdr:rowOff>
    </xdr:to>
    <xdr:sp macro="" textlink="">
      <xdr:nvSpPr>
        <xdr:cNvPr id="11" name="左大かっこ 10">
          <a:extLst>
            <a:ext uri="{FF2B5EF4-FFF2-40B4-BE49-F238E27FC236}">
              <a16:creationId xmlns:a16="http://schemas.microsoft.com/office/drawing/2014/main" id="{D6129228-358B-414A-B711-2C1F83BB1680}"/>
            </a:ext>
          </a:extLst>
        </xdr:cNvPr>
        <xdr:cNvSpPr/>
      </xdr:nvSpPr>
      <xdr:spPr>
        <a:xfrm flipH="1">
          <a:off x="1609725" y="34023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6</xdr:row>
      <xdr:rowOff>11430</xdr:rowOff>
    </xdr:from>
    <xdr:to>
      <xdr:col>13</xdr:col>
      <xdr:colOff>78323</xdr:colOff>
      <xdr:row>13</xdr:row>
      <xdr:rowOff>49</xdr:rowOff>
    </xdr:to>
    <xdr:sp macro="" textlink="">
      <xdr:nvSpPr>
        <xdr:cNvPr id="12" name="左大かっこ 11">
          <a:extLst>
            <a:ext uri="{FF2B5EF4-FFF2-40B4-BE49-F238E27FC236}">
              <a16:creationId xmlns:a16="http://schemas.microsoft.com/office/drawing/2014/main" id="{2739125E-1441-4AA4-AAA6-532DC52A8803}"/>
            </a:ext>
          </a:extLst>
        </xdr:cNvPr>
        <xdr:cNvSpPr/>
      </xdr:nvSpPr>
      <xdr:spPr>
        <a:xfrm>
          <a:off x="3402330" y="8305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6</xdr:row>
      <xdr:rowOff>11430</xdr:rowOff>
    </xdr:from>
    <xdr:to>
      <xdr:col>18</xdr:col>
      <xdr:colOff>1491</xdr:colOff>
      <xdr:row>13</xdr:row>
      <xdr:rowOff>49</xdr:rowOff>
    </xdr:to>
    <xdr:sp macro="" textlink="">
      <xdr:nvSpPr>
        <xdr:cNvPr id="13" name="左大かっこ 12">
          <a:extLst>
            <a:ext uri="{FF2B5EF4-FFF2-40B4-BE49-F238E27FC236}">
              <a16:creationId xmlns:a16="http://schemas.microsoft.com/office/drawing/2014/main" id="{45B49B6D-BAF4-43F9-8328-7D47A2C68517}"/>
            </a:ext>
          </a:extLst>
        </xdr:cNvPr>
        <xdr:cNvSpPr/>
      </xdr:nvSpPr>
      <xdr:spPr>
        <a:xfrm flipH="1">
          <a:off x="4152900" y="8305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xdr:row>
      <xdr:rowOff>11430</xdr:rowOff>
    </xdr:from>
    <xdr:to>
      <xdr:col>13</xdr:col>
      <xdr:colOff>78323</xdr:colOff>
      <xdr:row>20</xdr:row>
      <xdr:rowOff>49</xdr:rowOff>
    </xdr:to>
    <xdr:sp macro="" textlink="">
      <xdr:nvSpPr>
        <xdr:cNvPr id="14" name="左大かっこ 13">
          <a:extLst>
            <a:ext uri="{FF2B5EF4-FFF2-40B4-BE49-F238E27FC236}">
              <a16:creationId xmlns:a16="http://schemas.microsoft.com/office/drawing/2014/main" id="{FD18DD11-7CC8-416E-A9BD-4154618F763E}"/>
            </a:ext>
          </a:extLst>
        </xdr:cNvPr>
        <xdr:cNvSpPr/>
      </xdr:nvSpPr>
      <xdr:spPr>
        <a:xfrm>
          <a:off x="3402330" y="14687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xdr:row>
      <xdr:rowOff>11430</xdr:rowOff>
    </xdr:from>
    <xdr:to>
      <xdr:col>18</xdr:col>
      <xdr:colOff>1491</xdr:colOff>
      <xdr:row>20</xdr:row>
      <xdr:rowOff>49</xdr:rowOff>
    </xdr:to>
    <xdr:sp macro="" textlink="">
      <xdr:nvSpPr>
        <xdr:cNvPr id="15" name="左大かっこ 14">
          <a:extLst>
            <a:ext uri="{FF2B5EF4-FFF2-40B4-BE49-F238E27FC236}">
              <a16:creationId xmlns:a16="http://schemas.microsoft.com/office/drawing/2014/main" id="{5835FF67-BB3A-4BF9-9FBE-A873BBBC14C1}"/>
            </a:ext>
          </a:extLst>
        </xdr:cNvPr>
        <xdr:cNvSpPr/>
      </xdr:nvSpPr>
      <xdr:spPr>
        <a:xfrm flipH="1">
          <a:off x="4152900" y="14687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20</xdr:row>
      <xdr:rowOff>11430</xdr:rowOff>
    </xdr:from>
    <xdr:to>
      <xdr:col>13</xdr:col>
      <xdr:colOff>78323</xdr:colOff>
      <xdr:row>27</xdr:row>
      <xdr:rowOff>49</xdr:rowOff>
    </xdr:to>
    <xdr:sp macro="" textlink="">
      <xdr:nvSpPr>
        <xdr:cNvPr id="16" name="左大かっこ 15">
          <a:extLst>
            <a:ext uri="{FF2B5EF4-FFF2-40B4-BE49-F238E27FC236}">
              <a16:creationId xmlns:a16="http://schemas.microsoft.com/office/drawing/2014/main" id="{B2050DB4-25F1-43D8-B2A8-B112FDBDE44E}"/>
            </a:ext>
          </a:extLst>
        </xdr:cNvPr>
        <xdr:cNvSpPr/>
      </xdr:nvSpPr>
      <xdr:spPr>
        <a:xfrm>
          <a:off x="3402330" y="21069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20</xdr:row>
      <xdr:rowOff>11430</xdr:rowOff>
    </xdr:from>
    <xdr:to>
      <xdr:col>18</xdr:col>
      <xdr:colOff>1491</xdr:colOff>
      <xdr:row>27</xdr:row>
      <xdr:rowOff>49</xdr:rowOff>
    </xdr:to>
    <xdr:sp macro="" textlink="">
      <xdr:nvSpPr>
        <xdr:cNvPr id="17" name="左大かっこ 16">
          <a:extLst>
            <a:ext uri="{FF2B5EF4-FFF2-40B4-BE49-F238E27FC236}">
              <a16:creationId xmlns:a16="http://schemas.microsoft.com/office/drawing/2014/main" id="{31BF06FB-339F-4F0E-A485-81CA7BF2E16A}"/>
            </a:ext>
          </a:extLst>
        </xdr:cNvPr>
        <xdr:cNvSpPr/>
      </xdr:nvSpPr>
      <xdr:spPr>
        <a:xfrm flipH="1">
          <a:off x="4152900" y="21069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27</xdr:row>
      <xdr:rowOff>11430</xdr:rowOff>
    </xdr:from>
    <xdr:to>
      <xdr:col>13</xdr:col>
      <xdr:colOff>78323</xdr:colOff>
      <xdr:row>34</xdr:row>
      <xdr:rowOff>48</xdr:rowOff>
    </xdr:to>
    <xdr:sp macro="" textlink="">
      <xdr:nvSpPr>
        <xdr:cNvPr id="18" name="左大かっこ 17">
          <a:extLst>
            <a:ext uri="{FF2B5EF4-FFF2-40B4-BE49-F238E27FC236}">
              <a16:creationId xmlns:a16="http://schemas.microsoft.com/office/drawing/2014/main" id="{BD2965BA-9E71-4AA1-8861-AAE0EB585CC1}"/>
            </a:ext>
          </a:extLst>
        </xdr:cNvPr>
        <xdr:cNvSpPr/>
      </xdr:nvSpPr>
      <xdr:spPr>
        <a:xfrm>
          <a:off x="3402330" y="274510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27</xdr:row>
      <xdr:rowOff>11430</xdr:rowOff>
    </xdr:from>
    <xdr:to>
      <xdr:col>18</xdr:col>
      <xdr:colOff>1491</xdr:colOff>
      <xdr:row>34</xdr:row>
      <xdr:rowOff>48</xdr:rowOff>
    </xdr:to>
    <xdr:sp macro="" textlink="">
      <xdr:nvSpPr>
        <xdr:cNvPr id="19" name="左大かっこ 18">
          <a:extLst>
            <a:ext uri="{FF2B5EF4-FFF2-40B4-BE49-F238E27FC236}">
              <a16:creationId xmlns:a16="http://schemas.microsoft.com/office/drawing/2014/main" id="{5E712C4E-3AC2-4610-928D-74C0C0C7DAAC}"/>
            </a:ext>
          </a:extLst>
        </xdr:cNvPr>
        <xdr:cNvSpPr/>
      </xdr:nvSpPr>
      <xdr:spPr>
        <a:xfrm flipH="1">
          <a:off x="4152900" y="274510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34</xdr:row>
      <xdr:rowOff>11430</xdr:rowOff>
    </xdr:from>
    <xdr:to>
      <xdr:col>13</xdr:col>
      <xdr:colOff>78323</xdr:colOff>
      <xdr:row>41</xdr:row>
      <xdr:rowOff>49</xdr:rowOff>
    </xdr:to>
    <xdr:sp macro="" textlink="">
      <xdr:nvSpPr>
        <xdr:cNvPr id="20" name="左大かっこ 19">
          <a:extLst>
            <a:ext uri="{FF2B5EF4-FFF2-40B4-BE49-F238E27FC236}">
              <a16:creationId xmlns:a16="http://schemas.microsoft.com/office/drawing/2014/main" id="{197A89F9-9D42-4FE1-8621-772F24E95DE6}"/>
            </a:ext>
          </a:extLst>
        </xdr:cNvPr>
        <xdr:cNvSpPr/>
      </xdr:nvSpPr>
      <xdr:spPr>
        <a:xfrm>
          <a:off x="3402330" y="34023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34</xdr:row>
      <xdr:rowOff>11430</xdr:rowOff>
    </xdr:from>
    <xdr:to>
      <xdr:col>18</xdr:col>
      <xdr:colOff>1491</xdr:colOff>
      <xdr:row>41</xdr:row>
      <xdr:rowOff>49</xdr:rowOff>
    </xdr:to>
    <xdr:sp macro="" textlink="">
      <xdr:nvSpPr>
        <xdr:cNvPr id="21" name="左大かっこ 20">
          <a:extLst>
            <a:ext uri="{FF2B5EF4-FFF2-40B4-BE49-F238E27FC236}">
              <a16:creationId xmlns:a16="http://schemas.microsoft.com/office/drawing/2014/main" id="{99BFDBC1-B39E-4EA7-92FE-249FD0EEF11A}"/>
            </a:ext>
          </a:extLst>
        </xdr:cNvPr>
        <xdr:cNvSpPr/>
      </xdr:nvSpPr>
      <xdr:spPr>
        <a:xfrm flipH="1">
          <a:off x="4152900" y="34023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44</xdr:row>
      <xdr:rowOff>11430</xdr:rowOff>
    </xdr:from>
    <xdr:to>
      <xdr:col>4</xdr:col>
      <xdr:colOff>78323</xdr:colOff>
      <xdr:row>51</xdr:row>
      <xdr:rowOff>49</xdr:rowOff>
    </xdr:to>
    <xdr:sp macro="" textlink="">
      <xdr:nvSpPr>
        <xdr:cNvPr id="32" name="左大かっこ 31">
          <a:extLst>
            <a:ext uri="{FF2B5EF4-FFF2-40B4-BE49-F238E27FC236}">
              <a16:creationId xmlns:a16="http://schemas.microsoft.com/office/drawing/2014/main" id="{4D674A4F-D63D-4DDB-8F58-9A5080E9070E}"/>
            </a:ext>
          </a:extLst>
        </xdr:cNvPr>
        <xdr:cNvSpPr/>
      </xdr:nvSpPr>
      <xdr:spPr>
        <a:xfrm>
          <a:off x="859155" y="44215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44</xdr:row>
      <xdr:rowOff>11430</xdr:rowOff>
    </xdr:from>
    <xdr:to>
      <xdr:col>9</xdr:col>
      <xdr:colOff>1491</xdr:colOff>
      <xdr:row>51</xdr:row>
      <xdr:rowOff>49</xdr:rowOff>
    </xdr:to>
    <xdr:sp macro="" textlink="">
      <xdr:nvSpPr>
        <xdr:cNvPr id="33" name="左大かっこ 32">
          <a:extLst>
            <a:ext uri="{FF2B5EF4-FFF2-40B4-BE49-F238E27FC236}">
              <a16:creationId xmlns:a16="http://schemas.microsoft.com/office/drawing/2014/main" id="{70D06C48-1FFC-46AE-8221-2F641F11594B}"/>
            </a:ext>
          </a:extLst>
        </xdr:cNvPr>
        <xdr:cNvSpPr/>
      </xdr:nvSpPr>
      <xdr:spPr>
        <a:xfrm flipH="1">
          <a:off x="1609725" y="44215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51</xdr:row>
      <xdr:rowOff>11430</xdr:rowOff>
    </xdr:from>
    <xdr:to>
      <xdr:col>4</xdr:col>
      <xdr:colOff>78323</xdr:colOff>
      <xdr:row>58</xdr:row>
      <xdr:rowOff>49</xdr:rowOff>
    </xdr:to>
    <xdr:sp macro="" textlink="">
      <xdr:nvSpPr>
        <xdr:cNvPr id="34" name="左大かっこ 33">
          <a:extLst>
            <a:ext uri="{FF2B5EF4-FFF2-40B4-BE49-F238E27FC236}">
              <a16:creationId xmlns:a16="http://schemas.microsoft.com/office/drawing/2014/main" id="{B1CAE669-3BD1-4B3A-A4D1-836138A5EC4C}"/>
            </a:ext>
          </a:extLst>
        </xdr:cNvPr>
        <xdr:cNvSpPr/>
      </xdr:nvSpPr>
      <xdr:spPr>
        <a:xfrm>
          <a:off x="859155" y="50596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51</xdr:row>
      <xdr:rowOff>11430</xdr:rowOff>
    </xdr:from>
    <xdr:to>
      <xdr:col>9</xdr:col>
      <xdr:colOff>1491</xdr:colOff>
      <xdr:row>58</xdr:row>
      <xdr:rowOff>49</xdr:rowOff>
    </xdr:to>
    <xdr:sp macro="" textlink="">
      <xdr:nvSpPr>
        <xdr:cNvPr id="35" name="左大かっこ 34">
          <a:extLst>
            <a:ext uri="{FF2B5EF4-FFF2-40B4-BE49-F238E27FC236}">
              <a16:creationId xmlns:a16="http://schemas.microsoft.com/office/drawing/2014/main" id="{2CE461A3-A1A2-49CC-B6E3-51617845E77F}"/>
            </a:ext>
          </a:extLst>
        </xdr:cNvPr>
        <xdr:cNvSpPr/>
      </xdr:nvSpPr>
      <xdr:spPr>
        <a:xfrm flipH="1">
          <a:off x="1609725" y="5059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58</xdr:row>
      <xdr:rowOff>11430</xdr:rowOff>
    </xdr:from>
    <xdr:to>
      <xdr:col>4</xdr:col>
      <xdr:colOff>78323</xdr:colOff>
      <xdr:row>65</xdr:row>
      <xdr:rowOff>49</xdr:rowOff>
    </xdr:to>
    <xdr:sp macro="" textlink="">
      <xdr:nvSpPr>
        <xdr:cNvPr id="36" name="左大かっこ 35">
          <a:extLst>
            <a:ext uri="{FF2B5EF4-FFF2-40B4-BE49-F238E27FC236}">
              <a16:creationId xmlns:a16="http://schemas.microsoft.com/office/drawing/2014/main" id="{A7DE952A-0045-4418-A0DD-90CEE2962855}"/>
            </a:ext>
          </a:extLst>
        </xdr:cNvPr>
        <xdr:cNvSpPr/>
      </xdr:nvSpPr>
      <xdr:spPr>
        <a:xfrm>
          <a:off x="859155" y="5697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58</xdr:row>
      <xdr:rowOff>11430</xdr:rowOff>
    </xdr:from>
    <xdr:to>
      <xdr:col>9</xdr:col>
      <xdr:colOff>1491</xdr:colOff>
      <xdr:row>65</xdr:row>
      <xdr:rowOff>49</xdr:rowOff>
    </xdr:to>
    <xdr:sp macro="" textlink="">
      <xdr:nvSpPr>
        <xdr:cNvPr id="37" name="左大かっこ 36">
          <a:extLst>
            <a:ext uri="{FF2B5EF4-FFF2-40B4-BE49-F238E27FC236}">
              <a16:creationId xmlns:a16="http://schemas.microsoft.com/office/drawing/2014/main" id="{C8A59BD4-8B8A-49EC-8ADD-75972EB9C0B8}"/>
            </a:ext>
          </a:extLst>
        </xdr:cNvPr>
        <xdr:cNvSpPr/>
      </xdr:nvSpPr>
      <xdr:spPr>
        <a:xfrm flipH="1">
          <a:off x="1609725" y="5697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65</xdr:row>
      <xdr:rowOff>11430</xdr:rowOff>
    </xdr:from>
    <xdr:to>
      <xdr:col>4</xdr:col>
      <xdr:colOff>78323</xdr:colOff>
      <xdr:row>72</xdr:row>
      <xdr:rowOff>48</xdr:rowOff>
    </xdr:to>
    <xdr:sp macro="" textlink="">
      <xdr:nvSpPr>
        <xdr:cNvPr id="38" name="左大かっこ 37">
          <a:extLst>
            <a:ext uri="{FF2B5EF4-FFF2-40B4-BE49-F238E27FC236}">
              <a16:creationId xmlns:a16="http://schemas.microsoft.com/office/drawing/2014/main" id="{3704EC7C-7864-433B-9876-F3836AA062A3}"/>
            </a:ext>
          </a:extLst>
        </xdr:cNvPr>
        <xdr:cNvSpPr/>
      </xdr:nvSpPr>
      <xdr:spPr>
        <a:xfrm>
          <a:off x="859155" y="6336030"/>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65</xdr:row>
      <xdr:rowOff>11430</xdr:rowOff>
    </xdr:from>
    <xdr:to>
      <xdr:col>9</xdr:col>
      <xdr:colOff>1491</xdr:colOff>
      <xdr:row>72</xdr:row>
      <xdr:rowOff>48</xdr:rowOff>
    </xdr:to>
    <xdr:sp macro="" textlink="">
      <xdr:nvSpPr>
        <xdr:cNvPr id="39" name="左大かっこ 38">
          <a:extLst>
            <a:ext uri="{FF2B5EF4-FFF2-40B4-BE49-F238E27FC236}">
              <a16:creationId xmlns:a16="http://schemas.microsoft.com/office/drawing/2014/main" id="{65085DB3-B733-4332-80C0-F12DBE53D6A2}"/>
            </a:ext>
          </a:extLst>
        </xdr:cNvPr>
        <xdr:cNvSpPr/>
      </xdr:nvSpPr>
      <xdr:spPr>
        <a:xfrm flipH="1">
          <a:off x="1609725" y="6336030"/>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72</xdr:row>
      <xdr:rowOff>11430</xdr:rowOff>
    </xdr:from>
    <xdr:to>
      <xdr:col>4</xdr:col>
      <xdr:colOff>78323</xdr:colOff>
      <xdr:row>79</xdr:row>
      <xdr:rowOff>49</xdr:rowOff>
    </xdr:to>
    <xdr:sp macro="" textlink="">
      <xdr:nvSpPr>
        <xdr:cNvPr id="40" name="左大かっこ 39">
          <a:extLst>
            <a:ext uri="{FF2B5EF4-FFF2-40B4-BE49-F238E27FC236}">
              <a16:creationId xmlns:a16="http://schemas.microsoft.com/office/drawing/2014/main" id="{0E7F0856-0632-4BDC-8FA9-BD2E37E71AB5}"/>
            </a:ext>
          </a:extLst>
        </xdr:cNvPr>
        <xdr:cNvSpPr/>
      </xdr:nvSpPr>
      <xdr:spPr>
        <a:xfrm>
          <a:off x="859155" y="69932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72</xdr:row>
      <xdr:rowOff>11430</xdr:rowOff>
    </xdr:from>
    <xdr:to>
      <xdr:col>9</xdr:col>
      <xdr:colOff>1491</xdr:colOff>
      <xdr:row>79</xdr:row>
      <xdr:rowOff>49</xdr:rowOff>
    </xdr:to>
    <xdr:sp macro="" textlink="">
      <xdr:nvSpPr>
        <xdr:cNvPr id="41" name="左大かっこ 40">
          <a:extLst>
            <a:ext uri="{FF2B5EF4-FFF2-40B4-BE49-F238E27FC236}">
              <a16:creationId xmlns:a16="http://schemas.microsoft.com/office/drawing/2014/main" id="{077F6503-EB77-4614-B5CB-4FEDD053AEFC}"/>
            </a:ext>
          </a:extLst>
        </xdr:cNvPr>
        <xdr:cNvSpPr/>
      </xdr:nvSpPr>
      <xdr:spPr>
        <a:xfrm flipH="1">
          <a:off x="1609725" y="69932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44</xdr:row>
      <xdr:rowOff>11430</xdr:rowOff>
    </xdr:from>
    <xdr:to>
      <xdr:col>13</xdr:col>
      <xdr:colOff>78323</xdr:colOff>
      <xdr:row>51</xdr:row>
      <xdr:rowOff>49</xdr:rowOff>
    </xdr:to>
    <xdr:sp macro="" textlink="">
      <xdr:nvSpPr>
        <xdr:cNvPr id="42" name="左大かっこ 41">
          <a:extLst>
            <a:ext uri="{FF2B5EF4-FFF2-40B4-BE49-F238E27FC236}">
              <a16:creationId xmlns:a16="http://schemas.microsoft.com/office/drawing/2014/main" id="{C6446F6C-5EB0-45D0-8E2A-27977C2EE3DA}"/>
            </a:ext>
          </a:extLst>
        </xdr:cNvPr>
        <xdr:cNvSpPr/>
      </xdr:nvSpPr>
      <xdr:spPr>
        <a:xfrm>
          <a:off x="3402330" y="44215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44</xdr:row>
      <xdr:rowOff>11430</xdr:rowOff>
    </xdr:from>
    <xdr:to>
      <xdr:col>18</xdr:col>
      <xdr:colOff>1491</xdr:colOff>
      <xdr:row>51</xdr:row>
      <xdr:rowOff>49</xdr:rowOff>
    </xdr:to>
    <xdr:sp macro="" textlink="">
      <xdr:nvSpPr>
        <xdr:cNvPr id="43" name="左大かっこ 42">
          <a:extLst>
            <a:ext uri="{FF2B5EF4-FFF2-40B4-BE49-F238E27FC236}">
              <a16:creationId xmlns:a16="http://schemas.microsoft.com/office/drawing/2014/main" id="{3C8776EC-7A89-46D9-9259-322384609F8C}"/>
            </a:ext>
          </a:extLst>
        </xdr:cNvPr>
        <xdr:cNvSpPr/>
      </xdr:nvSpPr>
      <xdr:spPr>
        <a:xfrm flipH="1">
          <a:off x="4152900" y="44215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51</xdr:row>
      <xdr:rowOff>11430</xdr:rowOff>
    </xdr:from>
    <xdr:to>
      <xdr:col>13</xdr:col>
      <xdr:colOff>78323</xdr:colOff>
      <xdr:row>58</xdr:row>
      <xdr:rowOff>49</xdr:rowOff>
    </xdr:to>
    <xdr:sp macro="" textlink="">
      <xdr:nvSpPr>
        <xdr:cNvPr id="44" name="左大かっこ 43">
          <a:extLst>
            <a:ext uri="{FF2B5EF4-FFF2-40B4-BE49-F238E27FC236}">
              <a16:creationId xmlns:a16="http://schemas.microsoft.com/office/drawing/2014/main" id="{CC2950D2-923B-401E-98F6-218833086AB7}"/>
            </a:ext>
          </a:extLst>
        </xdr:cNvPr>
        <xdr:cNvSpPr/>
      </xdr:nvSpPr>
      <xdr:spPr>
        <a:xfrm>
          <a:off x="3402330" y="50596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51</xdr:row>
      <xdr:rowOff>11430</xdr:rowOff>
    </xdr:from>
    <xdr:to>
      <xdr:col>18</xdr:col>
      <xdr:colOff>1491</xdr:colOff>
      <xdr:row>58</xdr:row>
      <xdr:rowOff>49</xdr:rowOff>
    </xdr:to>
    <xdr:sp macro="" textlink="">
      <xdr:nvSpPr>
        <xdr:cNvPr id="45" name="左大かっこ 44">
          <a:extLst>
            <a:ext uri="{FF2B5EF4-FFF2-40B4-BE49-F238E27FC236}">
              <a16:creationId xmlns:a16="http://schemas.microsoft.com/office/drawing/2014/main" id="{8CC6A339-29E5-47B8-BCB0-7F13580ACADC}"/>
            </a:ext>
          </a:extLst>
        </xdr:cNvPr>
        <xdr:cNvSpPr/>
      </xdr:nvSpPr>
      <xdr:spPr>
        <a:xfrm flipH="1">
          <a:off x="4152900" y="5059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58</xdr:row>
      <xdr:rowOff>11430</xdr:rowOff>
    </xdr:from>
    <xdr:to>
      <xdr:col>13</xdr:col>
      <xdr:colOff>78323</xdr:colOff>
      <xdr:row>65</xdr:row>
      <xdr:rowOff>49</xdr:rowOff>
    </xdr:to>
    <xdr:sp macro="" textlink="">
      <xdr:nvSpPr>
        <xdr:cNvPr id="46" name="左大かっこ 45">
          <a:extLst>
            <a:ext uri="{FF2B5EF4-FFF2-40B4-BE49-F238E27FC236}">
              <a16:creationId xmlns:a16="http://schemas.microsoft.com/office/drawing/2014/main" id="{553A6FBF-C6CD-45D2-B426-B77AA6F718AB}"/>
            </a:ext>
          </a:extLst>
        </xdr:cNvPr>
        <xdr:cNvSpPr/>
      </xdr:nvSpPr>
      <xdr:spPr>
        <a:xfrm>
          <a:off x="3402330" y="5697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58</xdr:row>
      <xdr:rowOff>11430</xdr:rowOff>
    </xdr:from>
    <xdr:to>
      <xdr:col>18</xdr:col>
      <xdr:colOff>1491</xdr:colOff>
      <xdr:row>65</xdr:row>
      <xdr:rowOff>49</xdr:rowOff>
    </xdr:to>
    <xdr:sp macro="" textlink="">
      <xdr:nvSpPr>
        <xdr:cNvPr id="47" name="左大かっこ 46">
          <a:extLst>
            <a:ext uri="{FF2B5EF4-FFF2-40B4-BE49-F238E27FC236}">
              <a16:creationId xmlns:a16="http://schemas.microsoft.com/office/drawing/2014/main" id="{E39E33E6-57BC-4886-8A2A-A5ACBF9BC925}"/>
            </a:ext>
          </a:extLst>
        </xdr:cNvPr>
        <xdr:cNvSpPr/>
      </xdr:nvSpPr>
      <xdr:spPr>
        <a:xfrm flipH="1">
          <a:off x="4152900" y="5697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65</xdr:row>
      <xdr:rowOff>11430</xdr:rowOff>
    </xdr:from>
    <xdr:to>
      <xdr:col>13</xdr:col>
      <xdr:colOff>78323</xdr:colOff>
      <xdr:row>72</xdr:row>
      <xdr:rowOff>48</xdr:rowOff>
    </xdr:to>
    <xdr:sp macro="" textlink="">
      <xdr:nvSpPr>
        <xdr:cNvPr id="48" name="左大かっこ 47">
          <a:extLst>
            <a:ext uri="{FF2B5EF4-FFF2-40B4-BE49-F238E27FC236}">
              <a16:creationId xmlns:a16="http://schemas.microsoft.com/office/drawing/2014/main" id="{E8FC4B3E-CCB4-4E89-BF0E-A5F9DB4B9276}"/>
            </a:ext>
          </a:extLst>
        </xdr:cNvPr>
        <xdr:cNvSpPr/>
      </xdr:nvSpPr>
      <xdr:spPr>
        <a:xfrm>
          <a:off x="3402330" y="6336030"/>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65</xdr:row>
      <xdr:rowOff>11430</xdr:rowOff>
    </xdr:from>
    <xdr:to>
      <xdr:col>18</xdr:col>
      <xdr:colOff>1491</xdr:colOff>
      <xdr:row>72</xdr:row>
      <xdr:rowOff>48</xdr:rowOff>
    </xdr:to>
    <xdr:sp macro="" textlink="">
      <xdr:nvSpPr>
        <xdr:cNvPr id="49" name="左大かっこ 48">
          <a:extLst>
            <a:ext uri="{FF2B5EF4-FFF2-40B4-BE49-F238E27FC236}">
              <a16:creationId xmlns:a16="http://schemas.microsoft.com/office/drawing/2014/main" id="{1AB6D78E-C65A-4776-8296-493A3FF7501B}"/>
            </a:ext>
          </a:extLst>
        </xdr:cNvPr>
        <xdr:cNvSpPr/>
      </xdr:nvSpPr>
      <xdr:spPr>
        <a:xfrm flipH="1">
          <a:off x="4152900" y="6336030"/>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72</xdr:row>
      <xdr:rowOff>11430</xdr:rowOff>
    </xdr:from>
    <xdr:to>
      <xdr:col>13</xdr:col>
      <xdr:colOff>78323</xdr:colOff>
      <xdr:row>79</xdr:row>
      <xdr:rowOff>49</xdr:rowOff>
    </xdr:to>
    <xdr:sp macro="" textlink="">
      <xdr:nvSpPr>
        <xdr:cNvPr id="50" name="左大かっこ 49">
          <a:extLst>
            <a:ext uri="{FF2B5EF4-FFF2-40B4-BE49-F238E27FC236}">
              <a16:creationId xmlns:a16="http://schemas.microsoft.com/office/drawing/2014/main" id="{96D0D239-6ACE-48C9-9004-0D9864D68F05}"/>
            </a:ext>
          </a:extLst>
        </xdr:cNvPr>
        <xdr:cNvSpPr/>
      </xdr:nvSpPr>
      <xdr:spPr>
        <a:xfrm>
          <a:off x="3402330" y="69932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72</xdr:row>
      <xdr:rowOff>11430</xdr:rowOff>
    </xdr:from>
    <xdr:to>
      <xdr:col>18</xdr:col>
      <xdr:colOff>1491</xdr:colOff>
      <xdr:row>79</xdr:row>
      <xdr:rowOff>49</xdr:rowOff>
    </xdr:to>
    <xdr:sp macro="" textlink="">
      <xdr:nvSpPr>
        <xdr:cNvPr id="51" name="左大かっこ 50">
          <a:extLst>
            <a:ext uri="{FF2B5EF4-FFF2-40B4-BE49-F238E27FC236}">
              <a16:creationId xmlns:a16="http://schemas.microsoft.com/office/drawing/2014/main" id="{D3591113-A82B-4BC4-A229-1F620D3F1F1C}"/>
            </a:ext>
          </a:extLst>
        </xdr:cNvPr>
        <xdr:cNvSpPr/>
      </xdr:nvSpPr>
      <xdr:spPr>
        <a:xfrm flipH="1">
          <a:off x="4152900" y="69932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82</xdr:row>
      <xdr:rowOff>11430</xdr:rowOff>
    </xdr:from>
    <xdr:to>
      <xdr:col>4</xdr:col>
      <xdr:colOff>78323</xdr:colOff>
      <xdr:row>89</xdr:row>
      <xdr:rowOff>49</xdr:rowOff>
    </xdr:to>
    <xdr:sp macro="" textlink="">
      <xdr:nvSpPr>
        <xdr:cNvPr id="62" name="左大かっこ 61">
          <a:extLst>
            <a:ext uri="{FF2B5EF4-FFF2-40B4-BE49-F238E27FC236}">
              <a16:creationId xmlns:a16="http://schemas.microsoft.com/office/drawing/2014/main" id="{0F67F2AE-5BA1-42E0-8FC0-0A7D4BE77EFB}"/>
            </a:ext>
          </a:extLst>
        </xdr:cNvPr>
        <xdr:cNvSpPr/>
      </xdr:nvSpPr>
      <xdr:spPr>
        <a:xfrm>
          <a:off x="859155" y="8012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82</xdr:row>
      <xdr:rowOff>11430</xdr:rowOff>
    </xdr:from>
    <xdr:to>
      <xdr:col>9</xdr:col>
      <xdr:colOff>1491</xdr:colOff>
      <xdr:row>89</xdr:row>
      <xdr:rowOff>49</xdr:rowOff>
    </xdr:to>
    <xdr:sp macro="" textlink="">
      <xdr:nvSpPr>
        <xdr:cNvPr id="63" name="左大かっこ 62">
          <a:extLst>
            <a:ext uri="{FF2B5EF4-FFF2-40B4-BE49-F238E27FC236}">
              <a16:creationId xmlns:a16="http://schemas.microsoft.com/office/drawing/2014/main" id="{E8485DF1-1B3B-4E36-AEAE-EACF550CD247}"/>
            </a:ext>
          </a:extLst>
        </xdr:cNvPr>
        <xdr:cNvSpPr/>
      </xdr:nvSpPr>
      <xdr:spPr>
        <a:xfrm flipH="1">
          <a:off x="1609725" y="8012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89</xdr:row>
      <xdr:rowOff>11430</xdr:rowOff>
    </xdr:from>
    <xdr:to>
      <xdr:col>4</xdr:col>
      <xdr:colOff>78323</xdr:colOff>
      <xdr:row>96</xdr:row>
      <xdr:rowOff>49</xdr:rowOff>
    </xdr:to>
    <xdr:sp macro="" textlink="">
      <xdr:nvSpPr>
        <xdr:cNvPr id="64" name="左大かっこ 63">
          <a:extLst>
            <a:ext uri="{FF2B5EF4-FFF2-40B4-BE49-F238E27FC236}">
              <a16:creationId xmlns:a16="http://schemas.microsoft.com/office/drawing/2014/main" id="{D746661C-085D-416E-B496-451001BB8649}"/>
            </a:ext>
          </a:extLst>
        </xdr:cNvPr>
        <xdr:cNvSpPr/>
      </xdr:nvSpPr>
      <xdr:spPr>
        <a:xfrm>
          <a:off x="859155" y="86506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89</xdr:row>
      <xdr:rowOff>11430</xdr:rowOff>
    </xdr:from>
    <xdr:to>
      <xdr:col>9</xdr:col>
      <xdr:colOff>1491</xdr:colOff>
      <xdr:row>96</xdr:row>
      <xdr:rowOff>49</xdr:rowOff>
    </xdr:to>
    <xdr:sp macro="" textlink="">
      <xdr:nvSpPr>
        <xdr:cNvPr id="65" name="左大かっこ 64">
          <a:extLst>
            <a:ext uri="{FF2B5EF4-FFF2-40B4-BE49-F238E27FC236}">
              <a16:creationId xmlns:a16="http://schemas.microsoft.com/office/drawing/2014/main" id="{AD21C4AB-571A-4817-B0D0-A6753D726F3B}"/>
            </a:ext>
          </a:extLst>
        </xdr:cNvPr>
        <xdr:cNvSpPr/>
      </xdr:nvSpPr>
      <xdr:spPr>
        <a:xfrm flipH="1">
          <a:off x="1609725" y="86506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96</xdr:row>
      <xdr:rowOff>11430</xdr:rowOff>
    </xdr:from>
    <xdr:to>
      <xdr:col>4</xdr:col>
      <xdr:colOff>78323</xdr:colOff>
      <xdr:row>103</xdr:row>
      <xdr:rowOff>49</xdr:rowOff>
    </xdr:to>
    <xdr:sp macro="" textlink="">
      <xdr:nvSpPr>
        <xdr:cNvPr id="66" name="左大かっこ 65">
          <a:extLst>
            <a:ext uri="{FF2B5EF4-FFF2-40B4-BE49-F238E27FC236}">
              <a16:creationId xmlns:a16="http://schemas.microsoft.com/office/drawing/2014/main" id="{AC80BD43-9F9C-49AA-BC96-96C5CD7B40C8}"/>
            </a:ext>
          </a:extLst>
        </xdr:cNvPr>
        <xdr:cNvSpPr/>
      </xdr:nvSpPr>
      <xdr:spPr>
        <a:xfrm>
          <a:off x="859155" y="9288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96</xdr:row>
      <xdr:rowOff>11430</xdr:rowOff>
    </xdr:from>
    <xdr:to>
      <xdr:col>9</xdr:col>
      <xdr:colOff>1491</xdr:colOff>
      <xdr:row>103</xdr:row>
      <xdr:rowOff>49</xdr:rowOff>
    </xdr:to>
    <xdr:sp macro="" textlink="">
      <xdr:nvSpPr>
        <xdr:cNvPr id="67" name="左大かっこ 66">
          <a:extLst>
            <a:ext uri="{FF2B5EF4-FFF2-40B4-BE49-F238E27FC236}">
              <a16:creationId xmlns:a16="http://schemas.microsoft.com/office/drawing/2014/main" id="{EB59F926-C545-4DDF-BECD-E50AA5F1CF6A}"/>
            </a:ext>
          </a:extLst>
        </xdr:cNvPr>
        <xdr:cNvSpPr/>
      </xdr:nvSpPr>
      <xdr:spPr>
        <a:xfrm flipH="1">
          <a:off x="1609725" y="9288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103</xdr:row>
      <xdr:rowOff>11430</xdr:rowOff>
    </xdr:from>
    <xdr:to>
      <xdr:col>4</xdr:col>
      <xdr:colOff>78323</xdr:colOff>
      <xdr:row>110</xdr:row>
      <xdr:rowOff>48</xdr:rowOff>
    </xdr:to>
    <xdr:sp macro="" textlink="">
      <xdr:nvSpPr>
        <xdr:cNvPr id="68" name="左大かっこ 67">
          <a:extLst>
            <a:ext uri="{FF2B5EF4-FFF2-40B4-BE49-F238E27FC236}">
              <a16:creationId xmlns:a16="http://schemas.microsoft.com/office/drawing/2014/main" id="{3E26292A-7BB9-42E3-A94E-0F4176390F95}"/>
            </a:ext>
          </a:extLst>
        </xdr:cNvPr>
        <xdr:cNvSpPr/>
      </xdr:nvSpPr>
      <xdr:spPr>
        <a:xfrm>
          <a:off x="859155" y="992695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103</xdr:row>
      <xdr:rowOff>11430</xdr:rowOff>
    </xdr:from>
    <xdr:to>
      <xdr:col>9</xdr:col>
      <xdr:colOff>1491</xdr:colOff>
      <xdr:row>110</xdr:row>
      <xdr:rowOff>48</xdr:rowOff>
    </xdr:to>
    <xdr:sp macro="" textlink="">
      <xdr:nvSpPr>
        <xdr:cNvPr id="69" name="左大かっこ 68">
          <a:extLst>
            <a:ext uri="{FF2B5EF4-FFF2-40B4-BE49-F238E27FC236}">
              <a16:creationId xmlns:a16="http://schemas.microsoft.com/office/drawing/2014/main" id="{4DEA0AF1-ED83-4CC2-9AA2-48AF0E0A7388}"/>
            </a:ext>
          </a:extLst>
        </xdr:cNvPr>
        <xdr:cNvSpPr/>
      </xdr:nvSpPr>
      <xdr:spPr>
        <a:xfrm flipH="1">
          <a:off x="1609725" y="992695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110</xdr:row>
      <xdr:rowOff>11430</xdr:rowOff>
    </xdr:from>
    <xdr:to>
      <xdr:col>4</xdr:col>
      <xdr:colOff>78323</xdr:colOff>
      <xdr:row>117</xdr:row>
      <xdr:rowOff>49</xdr:rowOff>
    </xdr:to>
    <xdr:sp macro="" textlink="">
      <xdr:nvSpPr>
        <xdr:cNvPr id="70" name="左大かっこ 69">
          <a:extLst>
            <a:ext uri="{FF2B5EF4-FFF2-40B4-BE49-F238E27FC236}">
              <a16:creationId xmlns:a16="http://schemas.microsoft.com/office/drawing/2014/main" id="{26964E9B-0790-4529-A639-2660BF4940DE}"/>
            </a:ext>
          </a:extLst>
        </xdr:cNvPr>
        <xdr:cNvSpPr/>
      </xdr:nvSpPr>
      <xdr:spPr>
        <a:xfrm>
          <a:off x="859155" y="105841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110</xdr:row>
      <xdr:rowOff>11430</xdr:rowOff>
    </xdr:from>
    <xdr:to>
      <xdr:col>9</xdr:col>
      <xdr:colOff>1491</xdr:colOff>
      <xdr:row>117</xdr:row>
      <xdr:rowOff>49</xdr:rowOff>
    </xdr:to>
    <xdr:sp macro="" textlink="">
      <xdr:nvSpPr>
        <xdr:cNvPr id="71" name="左大かっこ 70">
          <a:extLst>
            <a:ext uri="{FF2B5EF4-FFF2-40B4-BE49-F238E27FC236}">
              <a16:creationId xmlns:a16="http://schemas.microsoft.com/office/drawing/2014/main" id="{7DF41A83-F8F4-4358-9A0D-86491A2A9542}"/>
            </a:ext>
          </a:extLst>
        </xdr:cNvPr>
        <xdr:cNvSpPr/>
      </xdr:nvSpPr>
      <xdr:spPr>
        <a:xfrm flipH="1">
          <a:off x="1609725" y="105841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82</xdr:row>
      <xdr:rowOff>11430</xdr:rowOff>
    </xdr:from>
    <xdr:to>
      <xdr:col>13</xdr:col>
      <xdr:colOff>78323</xdr:colOff>
      <xdr:row>89</xdr:row>
      <xdr:rowOff>49</xdr:rowOff>
    </xdr:to>
    <xdr:sp macro="" textlink="">
      <xdr:nvSpPr>
        <xdr:cNvPr id="72" name="左大かっこ 71">
          <a:extLst>
            <a:ext uri="{FF2B5EF4-FFF2-40B4-BE49-F238E27FC236}">
              <a16:creationId xmlns:a16="http://schemas.microsoft.com/office/drawing/2014/main" id="{6095E619-289B-4272-A9C4-FA2728701CF9}"/>
            </a:ext>
          </a:extLst>
        </xdr:cNvPr>
        <xdr:cNvSpPr/>
      </xdr:nvSpPr>
      <xdr:spPr>
        <a:xfrm>
          <a:off x="3402330" y="8012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82</xdr:row>
      <xdr:rowOff>11430</xdr:rowOff>
    </xdr:from>
    <xdr:to>
      <xdr:col>18</xdr:col>
      <xdr:colOff>1491</xdr:colOff>
      <xdr:row>89</xdr:row>
      <xdr:rowOff>49</xdr:rowOff>
    </xdr:to>
    <xdr:sp macro="" textlink="">
      <xdr:nvSpPr>
        <xdr:cNvPr id="73" name="左大かっこ 72">
          <a:extLst>
            <a:ext uri="{FF2B5EF4-FFF2-40B4-BE49-F238E27FC236}">
              <a16:creationId xmlns:a16="http://schemas.microsoft.com/office/drawing/2014/main" id="{F28FB6E2-4FD3-4FB1-8C48-2A8C990569EA}"/>
            </a:ext>
          </a:extLst>
        </xdr:cNvPr>
        <xdr:cNvSpPr/>
      </xdr:nvSpPr>
      <xdr:spPr>
        <a:xfrm flipH="1">
          <a:off x="4152900" y="8012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89</xdr:row>
      <xdr:rowOff>11430</xdr:rowOff>
    </xdr:from>
    <xdr:to>
      <xdr:col>13</xdr:col>
      <xdr:colOff>78323</xdr:colOff>
      <xdr:row>96</xdr:row>
      <xdr:rowOff>49</xdr:rowOff>
    </xdr:to>
    <xdr:sp macro="" textlink="">
      <xdr:nvSpPr>
        <xdr:cNvPr id="74" name="左大かっこ 73">
          <a:extLst>
            <a:ext uri="{FF2B5EF4-FFF2-40B4-BE49-F238E27FC236}">
              <a16:creationId xmlns:a16="http://schemas.microsoft.com/office/drawing/2014/main" id="{EFF93CB4-851E-4770-B464-9A9D5198FBD7}"/>
            </a:ext>
          </a:extLst>
        </xdr:cNvPr>
        <xdr:cNvSpPr/>
      </xdr:nvSpPr>
      <xdr:spPr>
        <a:xfrm>
          <a:off x="3402330" y="86506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89</xdr:row>
      <xdr:rowOff>11430</xdr:rowOff>
    </xdr:from>
    <xdr:to>
      <xdr:col>18</xdr:col>
      <xdr:colOff>1491</xdr:colOff>
      <xdr:row>96</xdr:row>
      <xdr:rowOff>49</xdr:rowOff>
    </xdr:to>
    <xdr:sp macro="" textlink="">
      <xdr:nvSpPr>
        <xdr:cNvPr id="75" name="左大かっこ 74">
          <a:extLst>
            <a:ext uri="{FF2B5EF4-FFF2-40B4-BE49-F238E27FC236}">
              <a16:creationId xmlns:a16="http://schemas.microsoft.com/office/drawing/2014/main" id="{575FC1AD-482B-41B6-A92C-EB243C30F9F2}"/>
            </a:ext>
          </a:extLst>
        </xdr:cNvPr>
        <xdr:cNvSpPr/>
      </xdr:nvSpPr>
      <xdr:spPr>
        <a:xfrm flipH="1">
          <a:off x="4152900" y="86506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96</xdr:row>
      <xdr:rowOff>11430</xdr:rowOff>
    </xdr:from>
    <xdr:to>
      <xdr:col>13</xdr:col>
      <xdr:colOff>78323</xdr:colOff>
      <xdr:row>103</xdr:row>
      <xdr:rowOff>49</xdr:rowOff>
    </xdr:to>
    <xdr:sp macro="" textlink="">
      <xdr:nvSpPr>
        <xdr:cNvPr id="76" name="左大かっこ 75">
          <a:extLst>
            <a:ext uri="{FF2B5EF4-FFF2-40B4-BE49-F238E27FC236}">
              <a16:creationId xmlns:a16="http://schemas.microsoft.com/office/drawing/2014/main" id="{59D226B5-0C99-4096-9783-1457932278A3}"/>
            </a:ext>
          </a:extLst>
        </xdr:cNvPr>
        <xdr:cNvSpPr/>
      </xdr:nvSpPr>
      <xdr:spPr>
        <a:xfrm>
          <a:off x="3402330" y="9288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96</xdr:row>
      <xdr:rowOff>11430</xdr:rowOff>
    </xdr:from>
    <xdr:to>
      <xdr:col>18</xdr:col>
      <xdr:colOff>1491</xdr:colOff>
      <xdr:row>103</xdr:row>
      <xdr:rowOff>49</xdr:rowOff>
    </xdr:to>
    <xdr:sp macro="" textlink="">
      <xdr:nvSpPr>
        <xdr:cNvPr id="77" name="左大かっこ 76">
          <a:extLst>
            <a:ext uri="{FF2B5EF4-FFF2-40B4-BE49-F238E27FC236}">
              <a16:creationId xmlns:a16="http://schemas.microsoft.com/office/drawing/2014/main" id="{A446C005-8A1B-4F89-9746-9B4B6839DCF3}"/>
            </a:ext>
          </a:extLst>
        </xdr:cNvPr>
        <xdr:cNvSpPr/>
      </xdr:nvSpPr>
      <xdr:spPr>
        <a:xfrm flipH="1">
          <a:off x="4152900" y="9288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103</xdr:row>
      <xdr:rowOff>11430</xdr:rowOff>
    </xdr:from>
    <xdr:to>
      <xdr:col>13</xdr:col>
      <xdr:colOff>78323</xdr:colOff>
      <xdr:row>110</xdr:row>
      <xdr:rowOff>48</xdr:rowOff>
    </xdr:to>
    <xdr:sp macro="" textlink="">
      <xdr:nvSpPr>
        <xdr:cNvPr id="78" name="左大かっこ 77">
          <a:extLst>
            <a:ext uri="{FF2B5EF4-FFF2-40B4-BE49-F238E27FC236}">
              <a16:creationId xmlns:a16="http://schemas.microsoft.com/office/drawing/2014/main" id="{EBF165F8-831B-41CF-AFFE-C1B291733A85}"/>
            </a:ext>
          </a:extLst>
        </xdr:cNvPr>
        <xdr:cNvSpPr/>
      </xdr:nvSpPr>
      <xdr:spPr>
        <a:xfrm>
          <a:off x="3402330" y="992695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103</xdr:row>
      <xdr:rowOff>11430</xdr:rowOff>
    </xdr:from>
    <xdr:to>
      <xdr:col>18</xdr:col>
      <xdr:colOff>1491</xdr:colOff>
      <xdr:row>110</xdr:row>
      <xdr:rowOff>48</xdr:rowOff>
    </xdr:to>
    <xdr:sp macro="" textlink="">
      <xdr:nvSpPr>
        <xdr:cNvPr id="79" name="左大かっこ 78">
          <a:extLst>
            <a:ext uri="{FF2B5EF4-FFF2-40B4-BE49-F238E27FC236}">
              <a16:creationId xmlns:a16="http://schemas.microsoft.com/office/drawing/2014/main" id="{F7ED6A49-BE22-4D14-B0B6-0E05400643A0}"/>
            </a:ext>
          </a:extLst>
        </xdr:cNvPr>
        <xdr:cNvSpPr/>
      </xdr:nvSpPr>
      <xdr:spPr>
        <a:xfrm flipH="1">
          <a:off x="4152900" y="992695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110</xdr:row>
      <xdr:rowOff>11430</xdr:rowOff>
    </xdr:from>
    <xdr:to>
      <xdr:col>13</xdr:col>
      <xdr:colOff>78323</xdr:colOff>
      <xdr:row>117</xdr:row>
      <xdr:rowOff>49</xdr:rowOff>
    </xdr:to>
    <xdr:sp macro="" textlink="">
      <xdr:nvSpPr>
        <xdr:cNvPr id="80" name="左大かっこ 79">
          <a:extLst>
            <a:ext uri="{FF2B5EF4-FFF2-40B4-BE49-F238E27FC236}">
              <a16:creationId xmlns:a16="http://schemas.microsoft.com/office/drawing/2014/main" id="{F62B9E05-76DE-4ECE-A7B9-677A275FF69E}"/>
            </a:ext>
          </a:extLst>
        </xdr:cNvPr>
        <xdr:cNvSpPr/>
      </xdr:nvSpPr>
      <xdr:spPr>
        <a:xfrm>
          <a:off x="3402330" y="105841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110</xdr:row>
      <xdr:rowOff>11430</xdr:rowOff>
    </xdr:from>
    <xdr:to>
      <xdr:col>18</xdr:col>
      <xdr:colOff>1491</xdr:colOff>
      <xdr:row>117</xdr:row>
      <xdr:rowOff>49</xdr:rowOff>
    </xdr:to>
    <xdr:sp macro="" textlink="">
      <xdr:nvSpPr>
        <xdr:cNvPr id="81" name="左大かっこ 80">
          <a:extLst>
            <a:ext uri="{FF2B5EF4-FFF2-40B4-BE49-F238E27FC236}">
              <a16:creationId xmlns:a16="http://schemas.microsoft.com/office/drawing/2014/main" id="{AF147B71-6780-43CE-BE7B-537A0E58D2AC}"/>
            </a:ext>
          </a:extLst>
        </xdr:cNvPr>
        <xdr:cNvSpPr/>
      </xdr:nvSpPr>
      <xdr:spPr>
        <a:xfrm flipH="1">
          <a:off x="4152900" y="105841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124</xdr:row>
      <xdr:rowOff>11430</xdr:rowOff>
    </xdr:from>
    <xdr:to>
      <xdr:col>4</xdr:col>
      <xdr:colOff>78323</xdr:colOff>
      <xdr:row>131</xdr:row>
      <xdr:rowOff>49</xdr:rowOff>
    </xdr:to>
    <xdr:sp macro="" textlink="">
      <xdr:nvSpPr>
        <xdr:cNvPr id="92" name="左大かっこ 91">
          <a:extLst>
            <a:ext uri="{FF2B5EF4-FFF2-40B4-BE49-F238E27FC236}">
              <a16:creationId xmlns:a16="http://schemas.microsoft.com/office/drawing/2014/main" id="{C81787A0-92BE-4DE8-AED6-24364EFC7EF1}"/>
            </a:ext>
          </a:extLst>
        </xdr:cNvPr>
        <xdr:cNvSpPr/>
      </xdr:nvSpPr>
      <xdr:spPr>
        <a:xfrm>
          <a:off x="859155" y="121367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124</xdr:row>
      <xdr:rowOff>11430</xdr:rowOff>
    </xdr:from>
    <xdr:to>
      <xdr:col>9</xdr:col>
      <xdr:colOff>1491</xdr:colOff>
      <xdr:row>131</xdr:row>
      <xdr:rowOff>49</xdr:rowOff>
    </xdr:to>
    <xdr:sp macro="" textlink="">
      <xdr:nvSpPr>
        <xdr:cNvPr id="93" name="左大かっこ 92">
          <a:extLst>
            <a:ext uri="{FF2B5EF4-FFF2-40B4-BE49-F238E27FC236}">
              <a16:creationId xmlns:a16="http://schemas.microsoft.com/office/drawing/2014/main" id="{B1D14556-D9B4-458C-BF88-DB1ED231CA00}"/>
            </a:ext>
          </a:extLst>
        </xdr:cNvPr>
        <xdr:cNvSpPr/>
      </xdr:nvSpPr>
      <xdr:spPr>
        <a:xfrm flipH="1">
          <a:off x="1609725" y="121367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131</xdr:row>
      <xdr:rowOff>11430</xdr:rowOff>
    </xdr:from>
    <xdr:to>
      <xdr:col>4</xdr:col>
      <xdr:colOff>78323</xdr:colOff>
      <xdr:row>138</xdr:row>
      <xdr:rowOff>49</xdr:rowOff>
    </xdr:to>
    <xdr:sp macro="" textlink="">
      <xdr:nvSpPr>
        <xdr:cNvPr id="94" name="左大かっこ 93">
          <a:extLst>
            <a:ext uri="{FF2B5EF4-FFF2-40B4-BE49-F238E27FC236}">
              <a16:creationId xmlns:a16="http://schemas.microsoft.com/office/drawing/2014/main" id="{836F6854-2D1B-4FC8-A007-9BB50D7E9650}"/>
            </a:ext>
          </a:extLst>
        </xdr:cNvPr>
        <xdr:cNvSpPr/>
      </xdr:nvSpPr>
      <xdr:spPr>
        <a:xfrm>
          <a:off x="859155" y="127749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131</xdr:row>
      <xdr:rowOff>11430</xdr:rowOff>
    </xdr:from>
    <xdr:to>
      <xdr:col>9</xdr:col>
      <xdr:colOff>1491</xdr:colOff>
      <xdr:row>138</xdr:row>
      <xdr:rowOff>49</xdr:rowOff>
    </xdr:to>
    <xdr:sp macro="" textlink="">
      <xdr:nvSpPr>
        <xdr:cNvPr id="95" name="左大かっこ 94">
          <a:extLst>
            <a:ext uri="{FF2B5EF4-FFF2-40B4-BE49-F238E27FC236}">
              <a16:creationId xmlns:a16="http://schemas.microsoft.com/office/drawing/2014/main" id="{C2ED703B-16B3-4CDE-9CCD-2C20903565A1}"/>
            </a:ext>
          </a:extLst>
        </xdr:cNvPr>
        <xdr:cNvSpPr/>
      </xdr:nvSpPr>
      <xdr:spPr>
        <a:xfrm flipH="1">
          <a:off x="1609725" y="127749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138</xdr:row>
      <xdr:rowOff>11430</xdr:rowOff>
    </xdr:from>
    <xdr:to>
      <xdr:col>4</xdr:col>
      <xdr:colOff>78323</xdr:colOff>
      <xdr:row>145</xdr:row>
      <xdr:rowOff>49</xdr:rowOff>
    </xdr:to>
    <xdr:sp macro="" textlink="">
      <xdr:nvSpPr>
        <xdr:cNvPr id="96" name="左大かっこ 95">
          <a:extLst>
            <a:ext uri="{FF2B5EF4-FFF2-40B4-BE49-F238E27FC236}">
              <a16:creationId xmlns:a16="http://schemas.microsoft.com/office/drawing/2014/main" id="{D675E381-A231-4CDE-A380-BC29282A8DE0}"/>
            </a:ext>
          </a:extLst>
        </xdr:cNvPr>
        <xdr:cNvSpPr/>
      </xdr:nvSpPr>
      <xdr:spPr>
        <a:xfrm>
          <a:off x="859155" y="134131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138</xdr:row>
      <xdr:rowOff>11430</xdr:rowOff>
    </xdr:from>
    <xdr:to>
      <xdr:col>9</xdr:col>
      <xdr:colOff>1491</xdr:colOff>
      <xdr:row>145</xdr:row>
      <xdr:rowOff>49</xdr:rowOff>
    </xdr:to>
    <xdr:sp macro="" textlink="">
      <xdr:nvSpPr>
        <xdr:cNvPr id="97" name="左大かっこ 96">
          <a:extLst>
            <a:ext uri="{FF2B5EF4-FFF2-40B4-BE49-F238E27FC236}">
              <a16:creationId xmlns:a16="http://schemas.microsoft.com/office/drawing/2014/main" id="{A5A66938-A57D-4B2B-879E-F0EC98372580}"/>
            </a:ext>
          </a:extLst>
        </xdr:cNvPr>
        <xdr:cNvSpPr/>
      </xdr:nvSpPr>
      <xdr:spPr>
        <a:xfrm flipH="1">
          <a:off x="1609725" y="134131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145</xdr:row>
      <xdr:rowOff>11430</xdr:rowOff>
    </xdr:from>
    <xdr:to>
      <xdr:col>4</xdr:col>
      <xdr:colOff>78323</xdr:colOff>
      <xdr:row>152</xdr:row>
      <xdr:rowOff>48</xdr:rowOff>
    </xdr:to>
    <xdr:sp macro="" textlink="">
      <xdr:nvSpPr>
        <xdr:cNvPr id="98" name="左大かっこ 97">
          <a:extLst>
            <a:ext uri="{FF2B5EF4-FFF2-40B4-BE49-F238E27FC236}">
              <a16:creationId xmlns:a16="http://schemas.microsoft.com/office/drawing/2014/main" id="{7C03B662-7B22-4F4F-97EB-6475EED50AC0}"/>
            </a:ext>
          </a:extLst>
        </xdr:cNvPr>
        <xdr:cNvSpPr/>
      </xdr:nvSpPr>
      <xdr:spPr>
        <a:xfrm>
          <a:off x="859155" y="14051280"/>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145</xdr:row>
      <xdr:rowOff>11430</xdr:rowOff>
    </xdr:from>
    <xdr:to>
      <xdr:col>9</xdr:col>
      <xdr:colOff>1491</xdr:colOff>
      <xdr:row>152</xdr:row>
      <xdr:rowOff>48</xdr:rowOff>
    </xdr:to>
    <xdr:sp macro="" textlink="">
      <xdr:nvSpPr>
        <xdr:cNvPr id="99" name="左大かっこ 98">
          <a:extLst>
            <a:ext uri="{FF2B5EF4-FFF2-40B4-BE49-F238E27FC236}">
              <a16:creationId xmlns:a16="http://schemas.microsoft.com/office/drawing/2014/main" id="{3098CC91-B838-4D85-B38A-87CAC8841375}"/>
            </a:ext>
          </a:extLst>
        </xdr:cNvPr>
        <xdr:cNvSpPr/>
      </xdr:nvSpPr>
      <xdr:spPr>
        <a:xfrm flipH="1">
          <a:off x="1609725" y="14051280"/>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152</xdr:row>
      <xdr:rowOff>11430</xdr:rowOff>
    </xdr:from>
    <xdr:to>
      <xdr:col>4</xdr:col>
      <xdr:colOff>78323</xdr:colOff>
      <xdr:row>159</xdr:row>
      <xdr:rowOff>49</xdr:rowOff>
    </xdr:to>
    <xdr:sp macro="" textlink="">
      <xdr:nvSpPr>
        <xdr:cNvPr id="100" name="左大かっこ 99">
          <a:extLst>
            <a:ext uri="{FF2B5EF4-FFF2-40B4-BE49-F238E27FC236}">
              <a16:creationId xmlns:a16="http://schemas.microsoft.com/office/drawing/2014/main" id="{268A1894-D17E-448A-B741-311237236993}"/>
            </a:ext>
          </a:extLst>
        </xdr:cNvPr>
        <xdr:cNvSpPr/>
      </xdr:nvSpPr>
      <xdr:spPr>
        <a:xfrm>
          <a:off x="859155" y="147085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152</xdr:row>
      <xdr:rowOff>11430</xdr:rowOff>
    </xdr:from>
    <xdr:to>
      <xdr:col>9</xdr:col>
      <xdr:colOff>1491</xdr:colOff>
      <xdr:row>159</xdr:row>
      <xdr:rowOff>49</xdr:rowOff>
    </xdr:to>
    <xdr:sp macro="" textlink="">
      <xdr:nvSpPr>
        <xdr:cNvPr id="101" name="左大かっこ 100">
          <a:extLst>
            <a:ext uri="{FF2B5EF4-FFF2-40B4-BE49-F238E27FC236}">
              <a16:creationId xmlns:a16="http://schemas.microsoft.com/office/drawing/2014/main" id="{BCE9B4A4-0224-4763-B5F2-A3CE7822B0F2}"/>
            </a:ext>
          </a:extLst>
        </xdr:cNvPr>
        <xdr:cNvSpPr/>
      </xdr:nvSpPr>
      <xdr:spPr>
        <a:xfrm flipH="1">
          <a:off x="1609725" y="147085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124</xdr:row>
      <xdr:rowOff>11430</xdr:rowOff>
    </xdr:from>
    <xdr:to>
      <xdr:col>13</xdr:col>
      <xdr:colOff>78323</xdr:colOff>
      <xdr:row>131</xdr:row>
      <xdr:rowOff>49</xdr:rowOff>
    </xdr:to>
    <xdr:sp macro="" textlink="">
      <xdr:nvSpPr>
        <xdr:cNvPr id="102" name="左大かっこ 101">
          <a:extLst>
            <a:ext uri="{FF2B5EF4-FFF2-40B4-BE49-F238E27FC236}">
              <a16:creationId xmlns:a16="http://schemas.microsoft.com/office/drawing/2014/main" id="{918ABCF4-F0AA-4D18-840C-D76AFA10DD0B}"/>
            </a:ext>
          </a:extLst>
        </xdr:cNvPr>
        <xdr:cNvSpPr/>
      </xdr:nvSpPr>
      <xdr:spPr>
        <a:xfrm>
          <a:off x="3402330" y="121367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124</xdr:row>
      <xdr:rowOff>11430</xdr:rowOff>
    </xdr:from>
    <xdr:to>
      <xdr:col>18</xdr:col>
      <xdr:colOff>1491</xdr:colOff>
      <xdr:row>131</xdr:row>
      <xdr:rowOff>49</xdr:rowOff>
    </xdr:to>
    <xdr:sp macro="" textlink="">
      <xdr:nvSpPr>
        <xdr:cNvPr id="103" name="左大かっこ 102">
          <a:extLst>
            <a:ext uri="{FF2B5EF4-FFF2-40B4-BE49-F238E27FC236}">
              <a16:creationId xmlns:a16="http://schemas.microsoft.com/office/drawing/2014/main" id="{D2AF4695-B47E-44D9-8436-BA510C04DE31}"/>
            </a:ext>
          </a:extLst>
        </xdr:cNvPr>
        <xdr:cNvSpPr/>
      </xdr:nvSpPr>
      <xdr:spPr>
        <a:xfrm flipH="1">
          <a:off x="4152900" y="121367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131</xdr:row>
      <xdr:rowOff>11430</xdr:rowOff>
    </xdr:from>
    <xdr:to>
      <xdr:col>13</xdr:col>
      <xdr:colOff>78323</xdr:colOff>
      <xdr:row>138</xdr:row>
      <xdr:rowOff>49</xdr:rowOff>
    </xdr:to>
    <xdr:sp macro="" textlink="">
      <xdr:nvSpPr>
        <xdr:cNvPr id="104" name="左大かっこ 103">
          <a:extLst>
            <a:ext uri="{FF2B5EF4-FFF2-40B4-BE49-F238E27FC236}">
              <a16:creationId xmlns:a16="http://schemas.microsoft.com/office/drawing/2014/main" id="{C9084F57-CD11-45B8-B083-6817AD435FD9}"/>
            </a:ext>
          </a:extLst>
        </xdr:cNvPr>
        <xdr:cNvSpPr/>
      </xdr:nvSpPr>
      <xdr:spPr>
        <a:xfrm>
          <a:off x="3402330" y="127749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131</xdr:row>
      <xdr:rowOff>11430</xdr:rowOff>
    </xdr:from>
    <xdr:to>
      <xdr:col>18</xdr:col>
      <xdr:colOff>1491</xdr:colOff>
      <xdr:row>138</xdr:row>
      <xdr:rowOff>49</xdr:rowOff>
    </xdr:to>
    <xdr:sp macro="" textlink="">
      <xdr:nvSpPr>
        <xdr:cNvPr id="105" name="左大かっこ 104">
          <a:extLst>
            <a:ext uri="{FF2B5EF4-FFF2-40B4-BE49-F238E27FC236}">
              <a16:creationId xmlns:a16="http://schemas.microsoft.com/office/drawing/2014/main" id="{E2BB9604-C89D-42D2-A79C-116539123457}"/>
            </a:ext>
          </a:extLst>
        </xdr:cNvPr>
        <xdr:cNvSpPr/>
      </xdr:nvSpPr>
      <xdr:spPr>
        <a:xfrm flipH="1">
          <a:off x="4152900" y="127749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138</xdr:row>
      <xdr:rowOff>11430</xdr:rowOff>
    </xdr:from>
    <xdr:to>
      <xdr:col>13</xdr:col>
      <xdr:colOff>78323</xdr:colOff>
      <xdr:row>145</xdr:row>
      <xdr:rowOff>49</xdr:rowOff>
    </xdr:to>
    <xdr:sp macro="" textlink="">
      <xdr:nvSpPr>
        <xdr:cNvPr id="106" name="左大かっこ 105">
          <a:extLst>
            <a:ext uri="{FF2B5EF4-FFF2-40B4-BE49-F238E27FC236}">
              <a16:creationId xmlns:a16="http://schemas.microsoft.com/office/drawing/2014/main" id="{35FC3B86-262C-43CF-8524-2839BEDAC0F7}"/>
            </a:ext>
          </a:extLst>
        </xdr:cNvPr>
        <xdr:cNvSpPr/>
      </xdr:nvSpPr>
      <xdr:spPr>
        <a:xfrm>
          <a:off x="3402330" y="134131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138</xdr:row>
      <xdr:rowOff>11430</xdr:rowOff>
    </xdr:from>
    <xdr:to>
      <xdr:col>18</xdr:col>
      <xdr:colOff>1491</xdr:colOff>
      <xdr:row>145</xdr:row>
      <xdr:rowOff>49</xdr:rowOff>
    </xdr:to>
    <xdr:sp macro="" textlink="">
      <xdr:nvSpPr>
        <xdr:cNvPr id="107" name="左大かっこ 106">
          <a:extLst>
            <a:ext uri="{FF2B5EF4-FFF2-40B4-BE49-F238E27FC236}">
              <a16:creationId xmlns:a16="http://schemas.microsoft.com/office/drawing/2014/main" id="{1C131BB2-01CC-4E40-BA91-98A89133CC7F}"/>
            </a:ext>
          </a:extLst>
        </xdr:cNvPr>
        <xdr:cNvSpPr/>
      </xdr:nvSpPr>
      <xdr:spPr>
        <a:xfrm flipH="1">
          <a:off x="4152900" y="134131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145</xdr:row>
      <xdr:rowOff>11430</xdr:rowOff>
    </xdr:from>
    <xdr:to>
      <xdr:col>13</xdr:col>
      <xdr:colOff>78323</xdr:colOff>
      <xdr:row>152</xdr:row>
      <xdr:rowOff>48</xdr:rowOff>
    </xdr:to>
    <xdr:sp macro="" textlink="">
      <xdr:nvSpPr>
        <xdr:cNvPr id="108" name="左大かっこ 107">
          <a:extLst>
            <a:ext uri="{FF2B5EF4-FFF2-40B4-BE49-F238E27FC236}">
              <a16:creationId xmlns:a16="http://schemas.microsoft.com/office/drawing/2014/main" id="{D0273625-7860-4BC1-AE62-C45A5543DF5D}"/>
            </a:ext>
          </a:extLst>
        </xdr:cNvPr>
        <xdr:cNvSpPr/>
      </xdr:nvSpPr>
      <xdr:spPr>
        <a:xfrm>
          <a:off x="3402330" y="14051280"/>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145</xdr:row>
      <xdr:rowOff>11430</xdr:rowOff>
    </xdr:from>
    <xdr:to>
      <xdr:col>18</xdr:col>
      <xdr:colOff>1491</xdr:colOff>
      <xdr:row>152</xdr:row>
      <xdr:rowOff>48</xdr:rowOff>
    </xdr:to>
    <xdr:sp macro="" textlink="">
      <xdr:nvSpPr>
        <xdr:cNvPr id="109" name="左大かっこ 108">
          <a:extLst>
            <a:ext uri="{FF2B5EF4-FFF2-40B4-BE49-F238E27FC236}">
              <a16:creationId xmlns:a16="http://schemas.microsoft.com/office/drawing/2014/main" id="{0A11016F-6881-4A33-A709-3C1AEFEE3E69}"/>
            </a:ext>
          </a:extLst>
        </xdr:cNvPr>
        <xdr:cNvSpPr/>
      </xdr:nvSpPr>
      <xdr:spPr>
        <a:xfrm flipH="1">
          <a:off x="4152900" y="14051280"/>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152</xdr:row>
      <xdr:rowOff>11430</xdr:rowOff>
    </xdr:from>
    <xdr:to>
      <xdr:col>13</xdr:col>
      <xdr:colOff>78323</xdr:colOff>
      <xdr:row>159</xdr:row>
      <xdr:rowOff>49</xdr:rowOff>
    </xdr:to>
    <xdr:sp macro="" textlink="">
      <xdr:nvSpPr>
        <xdr:cNvPr id="110" name="左大かっこ 109">
          <a:extLst>
            <a:ext uri="{FF2B5EF4-FFF2-40B4-BE49-F238E27FC236}">
              <a16:creationId xmlns:a16="http://schemas.microsoft.com/office/drawing/2014/main" id="{9CB4BD8B-00BD-4B52-95E4-DFE5CF38AD89}"/>
            </a:ext>
          </a:extLst>
        </xdr:cNvPr>
        <xdr:cNvSpPr/>
      </xdr:nvSpPr>
      <xdr:spPr>
        <a:xfrm>
          <a:off x="3402330" y="147085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152</xdr:row>
      <xdr:rowOff>11430</xdr:rowOff>
    </xdr:from>
    <xdr:to>
      <xdr:col>18</xdr:col>
      <xdr:colOff>1491</xdr:colOff>
      <xdr:row>159</xdr:row>
      <xdr:rowOff>49</xdr:rowOff>
    </xdr:to>
    <xdr:sp macro="" textlink="">
      <xdr:nvSpPr>
        <xdr:cNvPr id="111" name="左大かっこ 110">
          <a:extLst>
            <a:ext uri="{FF2B5EF4-FFF2-40B4-BE49-F238E27FC236}">
              <a16:creationId xmlns:a16="http://schemas.microsoft.com/office/drawing/2014/main" id="{B40CD5F0-09F3-454D-AB26-877D84FD4209}"/>
            </a:ext>
          </a:extLst>
        </xdr:cNvPr>
        <xdr:cNvSpPr/>
      </xdr:nvSpPr>
      <xdr:spPr>
        <a:xfrm flipH="1">
          <a:off x="4152900" y="147085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162</xdr:row>
      <xdr:rowOff>11430</xdr:rowOff>
    </xdr:from>
    <xdr:to>
      <xdr:col>4</xdr:col>
      <xdr:colOff>78323</xdr:colOff>
      <xdr:row>169</xdr:row>
      <xdr:rowOff>49</xdr:rowOff>
    </xdr:to>
    <xdr:sp macro="" textlink="">
      <xdr:nvSpPr>
        <xdr:cNvPr id="122" name="左大かっこ 121">
          <a:extLst>
            <a:ext uri="{FF2B5EF4-FFF2-40B4-BE49-F238E27FC236}">
              <a16:creationId xmlns:a16="http://schemas.microsoft.com/office/drawing/2014/main" id="{A3383FAE-C2AE-42E8-8B17-5B217A609F49}"/>
            </a:ext>
          </a:extLst>
        </xdr:cNvPr>
        <xdr:cNvSpPr/>
      </xdr:nvSpPr>
      <xdr:spPr>
        <a:xfrm>
          <a:off x="859155" y="157276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162</xdr:row>
      <xdr:rowOff>11430</xdr:rowOff>
    </xdr:from>
    <xdr:to>
      <xdr:col>9</xdr:col>
      <xdr:colOff>1491</xdr:colOff>
      <xdr:row>169</xdr:row>
      <xdr:rowOff>49</xdr:rowOff>
    </xdr:to>
    <xdr:sp macro="" textlink="">
      <xdr:nvSpPr>
        <xdr:cNvPr id="123" name="左大かっこ 122">
          <a:extLst>
            <a:ext uri="{FF2B5EF4-FFF2-40B4-BE49-F238E27FC236}">
              <a16:creationId xmlns:a16="http://schemas.microsoft.com/office/drawing/2014/main" id="{82AFD0D3-8610-42BF-8F4A-EDBAEE7A763C}"/>
            </a:ext>
          </a:extLst>
        </xdr:cNvPr>
        <xdr:cNvSpPr/>
      </xdr:nvSpPr>
      <xdr:spPr>
        <a:xfrm flipH="1">
          <a:off x="1609725" y="15727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169</xdr:row>
      <xdr:rowOff>11430</xdr:rowOff>
    </xdr:from>
    <xdr:to>
      <xdr:col>4</xdr:col>
      <xdr:colOff>78323</xdr:colOff>
      <xdr:row>176</xdr:row>
      <xdr:rowOff>49</xdr:rowOff>
    </xdr:to>
    <xdr:sp macro="" textlink="">
      <xdr:nvSpPr>
        <xdr:cNvPr id="124" name="左大かっこ 123">
          <a:extLst>
            <a:ext uri="{FF2B5EF4-FFF2-40B4-BE49-F238E27FC236}">
              <a16:creationId xmlns:a16="http://schemas.microsoft.com/office/drawing/2014/main" id="{10E6A98B-3686-4541-B885-E57C5E7AF0F1}"/>
            </a:ext>
          </a:extLst>
        </xdr:cNvPr>
        <xdr:cNvSpPr/>
      </xdr:nvSpPr>
      <xdr:spPr>
        <a:xfrm>
          <a:off x="859155" y="16365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169</xdr:row>
      <xdr:rowOff>11430</xdr:rowOff>
    </xdr:from>
    <xdr:to>
      <xdr:col>9</xdr:col>
      <xdr:colOff>1491</xdr:colOff>
      <xdr:row>176</xdr:row>
      <xdr:rowOff>49</xdr:rowOff>
    </xdr:to>
    <xdr:sp macro="" textlink="">
      <xdr:nvSpPr>
        <xdr:cNvPr id="125" name="左大かっこ 124">
          <a:extLst>
            <a:ext uri="{FF2B5EF4-FFF2-40B4-BE49-F238E27FC236}">
              <a16:creationId xmlns:a16="http://schemas.microsoft.com/office/drawing/2014/main" id="{5B6A84CE-4E61-4F3E-AB33-BABF3FD31F17}"/>
            </a:ext>
          </a:extLst>
        </xdr:cNvPr>
        <xdr:cNvSpPr/>
      </xdr:nvSpPr>
      <xdr:spPr>
        <a:xfrm flipH="1">
          <a:off x="1609725" y="16365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176</xdr:row>
      <xdr:rowOff>11430</xdr:rowOff>
    </xdr:from>
    <xdr:to>
      <xdr:col>4</xdr:col>
      <xdr:colOff>78323</xdr:colOff>
      <xdr:row>183</xdr:row>
      <xdr:rowOff>49</xdr:rowOff>
    </xdr:to>
    <xdr:sp macro="" textlink="">
      <xdr:nvSpPr>
        <xdr:cNvPr id="126" name="左大かっこ 125">
          <a:extLst>
            <a:ext uri="{FF2B5EF4-FFF2-40B4-BE49-F238E27FC236}">
              <a16:creationId xmlns:a16="http://schemas.microsoft.com/office/drawing/2014/main" id="{0C117785-B65D-4B49-AA31-B714ACC41319}"/>
            </a:ext>
          </a:extLst>
        </xdr:cNvPr>
        <xdr:cNvSpPr/>
      </xdr:nvSpPr>
      <xdr:spPr>
        <a:xfrm>
          <a:off x="859155" y="170040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176</xdr:row>
      <xdr:rowOff>11430</xdr:rowOff>
    </xdr:from>
    <xdr:to>
      <xdr:col>9</xdr:col>
      <xdr:colOff>1491</xdr:colOff>
      <xdr:row>183</xdr:row>
      <xdr:rowOff>49</xdr:rowOff>
    </xdr:to>
    <xdr:sp macro="" textlink="">
      <xdr:nvSpPr>
        <xdr:cNvPr id="127" name="左大かっこ 126">
          <a:extLst>
            <a:ext uri="{FF2B5EF4-FFF2-40B4-BE49-F238E27FC236}">
              <a16:creationId xmlns:a16="http://schemas.microsoft.com/office/drawing/2014/main" id="{1AE666AC-76C2-44C9-87F1-6D6949B461CC}"/>
            </a:ext>
          </a:extLst>
        </xdr:cNvPr>
        <xdr:cNvSpPr/>
      </xdr:nvSpPr>
      <xdr:spPr>
        <a:xfrm flipH="1">
          <a:off x="1609725" y="170040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183</xdr:row>
      <xdr:rowOff>11430</xdr:rowOff>
    </xdr:from>
    <xdr:to>
      <xdr:col>4</xdr:col>
      <xdr:colOff>78323</xdr:colOff>
      <xdr:row>190</xdr:row>
      <xdr:rowOff>48</xdr:rowOff>
    </xdr:to>
    <xdr:sp macro="" textlink="">
      <xdr:nvSpPr>
        <xdr:cNvPr id="128" name="左大かっこ 127">
          <a:extLst>
            <a:ext uri="{FF2B5EF4-FFF2-40B4-BE49-F238E27FC236}">
              <a16:creationId xmlns:a16="http://schemas.microsoft.com/office/drawing/2014/main" id="{C9569EA3-FA79-4CC7-B03C-A8B9976B6D68}"/>
            </a:ext>
          </a:extLst>
        </xdr:cNvPr>
        <xdr:cNvSpPr/>
      </xdr:nvSpPr>
      <xdr:spPr>
        <a:xfrm>
          <a:off x="859155" y="1764220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183</xdr:row>
      <xdr:rowOff>11430</xdr:rowOff>
    </xdr:from>
    <xdr:to>
      <xdr:col>9</xdr:col>
      <xdr:colOff>1491</xdr:colOff>
      <xdr:row>190</xdr:row>
      <xdr:rowOff>48</xdr:rowOff>
    </xdr:to>
    <xdr:sp macro="" textlink="">
      <xdr:nvSpPr>
        <xdr:cNvPr id="129" name="左大かっこ 128">
          <a:extLst>
            <a:ext uri="{FF2B5EF4-FFF2-40B4-BE49-F238E27FC236}">
              <a16:creationId xmlns:a16="http://schemas.microsoft.com/office/drawing/2014/main" id="{9F8D43B9-BAD2-41E4-A4F7-6BA9BD1694B8}"/>
            </a:ext>
          </a:extLst>
        </xdr:cNvPr>
        <xdr:cNvSpPr/>
      </xdr:nvSpPr>
      <xdr:spPr>
        <a:xfrm flipH="1">
          <a:off x="1609725" y="1764220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190</xdr:row>
      <xdr:rowOff>11430</xdr:rowOff>
    </xdr:from>
    <xdr:to>
      <xdr:col>4</xdr:col>
      <xdr:colOff>78323</xdr:colOff>
      <xdr:row>197</xdr:row>
      <xdr:rowOff>49</xdr:rowOff>
    </xdr:to>
    <xdr:sp macro="" textlink="">
      <xdr:nvSpPr>
        <xdr:cNvPr id="130" name="左大かっこ 129">
          <a:extLst>
            <a:ext uri="{FF2B5EF4-FFF2-40B4-BE49-F238E27FC236}">
              <a16:creationId xmlns:a16="http://schemas.microsoft.com/office/drawing/2014/main" id="{1A0C02E2-DC22-431F-B98D-46570238260A}"/>
            </a:ext>
          </a:extLst>
        </xdr:cNvPr>
        <xdr:cNvSpPr/>
      </xdr:nvSpPr>
      <xdr:spPr>
        <a:xfrm>
          <a:off x="859155" y="18299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190</xdr:row>
      <xdr:rowOff>11430</xdr:rowOff>
    </xdr:from>
    <xdr:to>
      <xdr:col>9</xdr:col>
      <xdr:colOff>1491</xdr:colOff>
      <xdr:row>197</xdr:row>
      <xdr:rowOff>49</xdr:rowOff>
    </xdr:to>
    <xdr:sp macro="" textlink="">
      <xdr:nvSpPr>
        <xdr:cNvPr id="131" name="左大かっこ 130">
          <a:extLst>
            <a:ext uri="{FF2B5EF4-FFF2-40B4-BE49-F238E27FC236}">
              <a16:creationId xmlns:a16="http://schemas.microsoft.com/office/drawing/2014/main" id="{3B1D9782-EE7B-4FB4-AE36-663B44CF39D6}"/>
            </a:ext>
          </a:extLst>
        </xdr:cNvPr>
        <xdr:cNvSpPr/>
      </xdr:nvSpPr>
      <xdr:spPr>
        <a:xfrm flipH="1">
          <a:off x="1609725" y="18299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162</xdr:row>
      <xdr:rowOff>11430</xdr:rowOff>
    </xdr:from>
    <xdr:to>
      <xdr:col>13</xdr:col>
      <xdr:colOff>78323</xdr:colOff>
      <xdr:row>169</xdr:row>
      <xdr:rowOff>49</xdr:rowOff>
    </xdr:to>
    <xdr:sp macro="" textlink="">
      <xdr:nvSpPr>
        <xdr:cNvPr id="132" name="左大かっこ 131">
          <a:extLst>
            <a:ext uri="{FF2B5EF4-FFF2-40B4-BE49-F238E27FC236}">
              <a16:creationId xmlns:a16="http://schemas.microsoft.com/office/drawing/2014/main" id="{E0EB5215-01A6-47F7-94D9-444799D717C4}"/>
            </a:ext>
          </a:extLst>
        </xdr:cNvPr>
        <xdr:cNvSpPr/>
      </xdr:nvSpPr>
      <xdr:spPr>
        <a:xfrm>
          <a:off x="3402330" y="157276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162</xdr:row>
      <xdr:rowOff>11430</xdr:rowOff>
    </xdr:from>
    <xdr:to>
      <xdr:col>18</xdr:col>
      <xdr:colOff>1491</xdr:colOff>
      <xdr:row>169</xdr:row>
      <xdr:rowOff>49</xdr:rowOff>
    </xdr:to>
    <xdr:sp macro="" textlink="">
      <xdr:nvSpPr>
        <xdr:cNvPr id="133" name="左大かっこ 132">
          <a:extLst>
            <a:ext uri="{FF2B5EF4-FFF2-40B4-BE49-F238E27FC236}">
              <a16:creationId xmlns:a16="http://schemas.microsoft.com/office/drawing/2014/main" id="{D939F032-B574-4373-930E-7F63D2969166}"/>
            </a:ext>
          </a:extLst>
        </xdr:cNvPr>
        <xdr:cNvSpPr/>
      </xdr:nvSpPr>
      <xdr:spPr>
        <a:xfrm flipH="1">
          <a:off x="4152900" y="15727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169</xdr:row>
      <xdr:rowOff>11430</xdr:rowOff>
    </xdr:from>
    <xdr:to>
      <xdr:col>13</xdr:col>
      <xdr:colOff>78323</xdr:colOff>
      <xdr:row>176</xdr:row>
      <xdr:rowOff>49</xdr:rowOff>
    </xdr:to>
    <xdr:sp macro="" textlink="">
      <xdr:nvSpPr>
        <xdr:cNvPr id="134" name="左大かっこ 133">
          <a:extLst>
            <a:ext uri="{FF2B5EF4-FFF2-40B4-BE49-F238E27FC236}">
              <a16:creationId xmlns:a16="http://schemas.microsoft.com/office/drawing/2014/main" id="{508A675D-8D84-405C-9809-80FD3CACF497}"/>
            </a:ext>
          </a:extLst>
        </xdr:cNvPr>
        <xdr:cNvSpPr/>
      </xdr:nvSpPr>
      <xdr:spPr>
        <a:xfrm>
          <a:off x="3402330" y="16365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169</xdr:row>
      <xdr:rowOff>11430</xdr:rowOff>
    </xdr:from>
    <xdr:to>
      <xdr:col>18</xdr:col>
      <xdr:colOff>1491</xdr:colOff>
      <xdr:row>176</xdr:row>
      <xdr:rowOff>49</xdr:rowOff>
    </xdr:to>
    <xdr:sp macro="" textlink="">
      <xdr:nvSpPr>
        <xdr:cNvPr id="135" name="左大かっこ 134">
          <a:extLst>
            <a:ext uri="{FF2B5EF4-FFF2-40B4-BE49-F238E27FC236}">
              <a16:creationId xmlns:a16="http://schemas.microsoft.com/office/drawing/2014/main" id="{AA3B7DCA-4058-4C8F-B63C-36BF00A9EA59}"/>
            </a:ext>
          </a:extLst>
        </xdr:cNvPr>
        <xdr:cNvSpPr/>
      </xdr:nvSpPr>
      <xdr:spPr>
        <a:xfrm flipH="1">
          <a:off x="4152900" y="16365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176</xdr:row>
      <xdr:rowOff>11430</xdr:rowOff>
    </xdr:from>
    <xdr:to>
      <xdr:col>13</xdr:col>
      <xdr:colOff>78323</xdr:colOff>
      <xdr:row>183</xdr:row>
      <xdr:rowOff>49</xdr:rowOff>
    </xdr:to>
    <xdr:sp macro="" textlink="">
      <xdr:nvSpPr>
        <xdr:cNvPr id="136" name="左大かっこ 135">
          <a:extLst>
            <a:ext uri="{FF2B5EF4-FFF2-40B4-BE49-F238E27FC236}">
              <a16:creationId xmlns:a16="http://schemas.microsoft.com/office/drawing/2014/main" id="{725E6764-532C-4090-9482-71E722954B98}"/>
            </a:ext>
          </a:extLst>
        </xdr:cNvPr>
        <xdr:cNvSpPr/>
      </xdr:nvSpPr>
      <xdr:spPr>
        <a:xfrm>
          <a:off x="3402330" y="170040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176</xdr:row>
      <xdr:rowOff>11430</xdr:rowOff>
    </xdr:from>
    <xdr:to>
      <xdr:col>18</xdr:col>
      <xdr:colOff>1491</xdr:colOff>
      <xdr:row>183</xdr:row>
      <xdr:rowOff>49</xdr:rowOff>
    </xdr:to>
    <xdr:sp macro="" textlink="">
      <xdr:nvSpPr>
        <xdr:cNvPr id="137" name="左大かっこ 136">
          <a:extLst>
            <a:ext uri="{FF2B5EF4-FFF2-40B4-BE49-F238E27FC236}">
              <a16:creationId xmlns:a16="http://schemas.microsoft.com/office/drawing/2014/main" id="{14EDD341-0543-4F6B-99BB-51EE4ECF0861}"/>
            </a:ext>
          </a:extLst>
        </xdr:cNvPr>
        <xdr:cNvSpPr/>
      </xdr:nvSpPr>
      <xdr:spPr>
        <a:xfrm flipH="1">
          <a:off x="4152900" y="170040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183</xdr:row>
      <xdr:rowOff>11430</xdr:rowOff>
    </xdr:from>
    <xdr:to>
      <xdr:col>13</xdr:col>
      <xdr:colOff>78323</xdr:colOff>
      <xdr:row>190</xdr:row>
      <xdr:rowOff>48</xdr:rowOff>
    </xdr:to>
    <xdr:sp macro="" textlink="">
      <xdr:nvSpPr>
        <xdr:cNvPr id="138" name="左大かっこ 137">
          <a:extLst>
            <a:ext uri="{FF2B5EF4-FFF2-40B4-BE49-F238E27FC236}">
              <a16:creationId xmlns:a16="http://schemas.microsoft.com/office/drawing/2014/main" id="{232FAAAB-4340-44ED-8F64-D656A76474B4}"/>
            </a:ext>
          </a:extLst>
        </xdr:cNvPr>
        <xdr:cNvSpPr/>
      </xdr:nvSpPr>
      <xdr:spPr>
        <a:xfrm>
          <a:off x="3402330" y="1764220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183</xdr:row>
      <xdr:rowOff>11430</xdr:rowOff>
    </xdr:from>
    <xdr:to>
      <xdr:col>18</xdr:col>
      <xdr:colOff>1491</xdr:colOff>
      <xdr:row>190</xdr:row>
      <xdr:rowOff>48</xdr:rowOff>
    </xdr:to>
    <xdr:sp macro="" textlink="">
      <xdr:nvSpPr>
        <xdr:cNvPr id="139" name="左大かっこ 138">
          <a:extLst>
            <a:ext uri="{FF2B5EF4-FFF2-40B4-BE49-F238E27FC236}">
              <a16:creationId xmlns:a16="http://schemas.microsoft.com/office/drawing/2014/main" id="{7B0CD815-A631-403B-9BAD-2FDA122145DA}"/>
            </a:ext>
          </a:extLst>
        </xdr:cNvPr>
        <xdr:cNvSpPr/>
      </xdr:nvSpPr>
      <xdr:spPr>
        <a:xfrm flipH="1">
          <a:off x="4152900" y="1764220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190</xdr:row>
      <xdr:rowOff>11430</xdr:rowOff>
    </xdr:from>
    <xdr:to>
      <xdr:col>13</xdr:col>
      <xdr:colOff>78323</xdr:colOff>
      <xdr:row>197</xdr:row>
      <xdr:rowOff>49</xdr:rowOff>
    </xdr:to>
    <xdr:sp macro="" textlink="">
      <xdr:nvSpPr>
        <xdr:cNvPr id="140" name="左大かっこ 139">
          <a:extLst>
            <a:ext uri="{FF2B5EF4-FFF2-40B4-BE49-F238E27FC236}">
              <a16:creationId xmlns:a16="http://schemas.microsoft.com/office/drawing/2014/main" id="{46217127-F358-45FA-BFBD-816941A9731C}"/>
            </a:ext>
          </a:extLst>
        </xdr:cNvPr>
        <xdr:cNvSpPr/>
      </xdr:nvSpPr>
      <xdr:spPr>
        <a:xfrm>
          <a:off x="3402330" y="18299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190</xdr:row>
      <xdr:rowOff>11430</xdr:rowOff>
    </xdr:from>
    <xdr:to>
      <xdr:col>18</xdr:col>
      <xdr:colOff>1491</xdr:colOff>
      <xdr:row>197</xdr:row>
      <xdr:rowOff>49</xdr:rowOff>
    </xdr:to>
    <xdr:sp macro="" textlink="">
      <xdr:nvSpPr>
        <xdr:cNvPr id="141" name="左大かっこ 140">
          <a:extLst>
            <a:ext uri="{FF2B5EF4-FFF2-40B4-BE49-F238E27FC236}">
              <a16:creationId xmlns:a16="http://schemas.microsoft.com/office/drawing/2014/main" id="{E5595A5A-02AE-4C96-A075-A09D8C94A34C}"/>
            </a:ext>
          </a:extLst>
        </xdr:cNvPr>
        <xdr:cNvSpPr/>
      </xdr:nvSpPr>
      <xdr:spPr>
        <a:xfrm flipH="1">
          <a:off x="4152900" y="18299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58</xdr:row>
      <xdr:rowOff>11430</xdr:rowOff>
    </xdr:from>
    <xdr:to>
      <xdr:col>4</xdr:col>
      <xdr:colOff>78323</xdr:colOff>
      <xdr:row>65</xdr:row>
      <xdr:rowOff>49</xdr:rowOff>
    </xdr:to>
    <xdr:sp macro="" textlink="">
      <xdr:nvSpPr>
        <xdr:cNvPr id="602" name="左大かっこ 601">
          <a:extLst>
            <a:ext uri="{FF2B5EF4-FFF2-40B4-BE49-F238E27FC236}">
              <a16:creationId xmlns:a16="http://schemas.microsoft.com/office/drawing/2014/main" id="{B6F73744-E12D-4422-A87F-B98D857C8CC7}"/>
            </a:ext>
          </a:extLst>
        </xdr:cNvPr>
        <xdr:cNvSpPr/>
      </xdr:nvSpPr>
      <xdr:spPr>
        <a:xfrm>
          <a:off x="1135380"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58</xdr:row>
      <xdr:rowOff>11430</xdr:rowOff>
    </xdr:from>
    <xdr:to>
      <xdr:col>9</xdr:col>
      <xdr:colOff>1491</xdr:colOff>
      <xdr:row>65</xdr:row>
      <xdr:rowOff>49</xdr:rowOff>
    </xdr:to>
    <xdr:sp macro="" textlink="">
      <xdr:nvSpPr>
        <xdr:cNvPr id="603" name="左大かっこ 602">
          <a:extLst>
            <a:ext uri="{FF2B5EF4-FFF2-40B4-BE49-F238E27FC236}">
              <a16:creationId xmlns:a16="http://schemas.microsoft.com/office/drawing/2014/main" id="{E7A39D2D-AEE7-446E-8947-BB48ADD9566B}"/>
            </a:ext>
          </a:extLst>
        </xdr:cNvPr>
        <xdr:cNvSpPr/>
      </xdr:nvSpPr>
      <xdr:spPr>
        <a:xfrm flipH="1">
          <a:off x="1885950"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65</xdr:row>
      <xdr:rowOff>11430</xdr:rowOff>
    </xdr:from>
    <xdr:to>
      <xdr:col>4</xdr:col>
      <xdr:colOff>78323</xdr:colOff>
      <xdr:row>72</xdr:row>
      <xdr:rowOff>48</xdr:rowOff>
    </xdr:to>
    <xdr:sp macro="" textlink="">
      <xdr:nvSpPr>
        <xdr:cNvPr id="604" name="左大かっこ 603">
          <a:extLst>
            <a:ext uri="{FF2B5EF4-FFF2-40B4-BE49-F238E27FC236}">
              <a16:creationId xmlns:a16="http://schemas.microsoft.com/office/drawing/2014/main" id="{828E01CD-B1C0-4EFB-8DAB-D66C404989C3}"/>
            </a:ext>
          </a:extLst>
        </xdr:cNvPr>
        <xdr:cNvSpPr/>
      </xdr:nvSpPr>
      <xdr:spPr>
        <a:xfrm>
          <a:off x="1135380"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65</xdr:row>
      <xdr:rowOff>11430</xdr:rowOff>
    </xdr:from>
    <xdr:to>
      <xdr:col>9</xdr:col>
      <xdr:colOff>1491</xdr:colOff>
      <xdr:row>72</xdr:row>
      <xdr:rowOff>48</xdr:rowOff>
    </xdr:to>
    <xdr:sp macro="" textlink="">
      <xdr:nvSpPr>
        <xdr:cNvPr id="605" name="左大かっこ 604">
          <a:extLst>
            <a:ext uri="{FF2B5EF4-FFF2-40B4-BE49-F238E27FC236}">
              <a16:creationId xmlns:a16="http://schemas.microsoft.com/office/drawing/2014/main" id="{380C7B06-447A-4FDB-84E1-E67BCD812D30}"/>
            </a:ext>
          </a:extLst>
        </xdr:cNvPr>
        <xdr:cNvSpPr/>
      </xdr:nvSpPr>
      <xdr:spPr>
        <a:xfrm flipH="1">
          <a:off x="1885950"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72</xdr:row>
      <xdr:rowOff>11430</xdr:rowOff>
    </xdr:from>
    <xdr:to>
      <xdr:col>4</xdr:col>
      <xdr:colOff>78323</xdr:colOff>
      <xdr:row>79</xdr:row>
      <xdr:rowOff>49</xdr:rowOff>
    </xdr:to>
    <xdr:sp macro="" textlink="">
      <xdr:nvSpPr>
        <xdr:cNvPr id="606" name="左大かっこ 605">
          <a:extLst>
            <a:ext uri="{FF2B5EF4-FFF2-40B4-BE49-F238E27FC236}">
              <a16:creationId xmlns:a16="http://schemas.microsoft.com/office/drawing/2014/main" id="{571B850E-71DF-453C-BB4D-3FA8A8CC155B}"/>
            </a:ext>
          </a:extLst>
        </xdr:cNvPr>
        <xdr:cNvSpPr/>
      </xdr:nvSpPr>
      <xdr:spPr>
        <a:xfrm>
          <a:off x="1135380"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72</xdr:row>
      <xdr:rowOff>11430</xdr:rowOff>
    </xdr:from>
    <xdr:to>
      <xdr:col>9</xdr:col>
      <xdr:colOff>1491</xdr:colOff>
      <xdr:row>79</xdr:row>
      <xdr:rowOff>49</xdr:rowOff>
    </xdr:to>
    <xdr:sp macro="" textlink="">
      <xdr:nvSpPr>
        <xdr:cNvPr id="607" name="左大かっこ 606">
          <a:extLst>
            <a:ext uri="{FF2B5EF4-FFF2-40B4-BE49-F238E27FC236}">
              <a16:creationId xmlns:a16="http://schemas.microsoft.com/office/drawing/2014/main" id="{3FC3FAA9-61AE-4D2E-8ACA-1DF8425CD325}"/>
            </a:ext>
          </a:extLst>
        </xdr:cNvPr>
        <xdr:cNvSpPr/>
      </xdr:nvSpPr>
      <xdr:spPr>
        <a:xfrm flipH="1">
          <a:off x="1885950"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58</xdr:row>
      <xdr:rowOff>11430</xdr:rowOff>
    </xdr:from>
    <xdr:to>
      <xdr:col>13</xdr:col>
      <xdr:colOff>78323</xdr:colOff>
      <xdr:row>65</xdr:row>
      <xdr:rowOff>49</xdr:rowOff>
    </xdr:to>
    <xdr:sp macro="" textlink="">
      <xdr:nvSpPr>
        <xdr:cNvPr id="608" name="左大かっこ 607">
          <a:extLst>
            <a:ext uri="{FF2B5EF4-FFF2-40B4-BE49-F238E27FC236}">
              <a16:creationId xmlns:a16="http://schemas.microsoft.com/office/drawing/2014/main" id="{641214E2-ADEC-490C-AEC8-AB9DD2DACB4D}"/>
            </a:ext>
          </a:extLst>
        </xdr:cNvPr>
        <xdr:cNvSpPr/>
      </xdr:nvSpPr>
      <xdr:spPr>
        <a:xfrm>
          <a:off x="3678555"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58</xdr:row>
      <xdr:rowOff>11430</xdr:rowOff>
    </xdr:from>
    <xdr:to>
      <xdr:col>18</xdr:col>
      <xdr:colOff>1491</xdr:colOff>
      <xdr:row>65</xdr:row>
      <xdr:rowOff>49</xdr:rowOff>
    </xdr:to>
    <xdr:sp macro="" textlink="">
      <xdr:nvSpPr>
        <xdr:cNvPr id="609" name="左大かっこ 608">
          <a:extLst>
            <a:ext uri="{FF2B5EF4-FFF2-40B4-BE49-F238E27FC236}">
              <a16:creationId xmlns:a16="http://schemas.microsoft.com/office/drawing/2014/main" id="{F8EC1805-398E-404B-B1BC-C3AD174C4449}"/>
            </a:ext>
          </a:extLst>
        </xdr:cNvPr>
        <xdr:cNvSpPr/>
      </xdr:nvSpPr>
      <xdr:spPr>
        <a:xfrm flipH="1">
          <a:off x="4429125"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65</xdr:row>
      <xdr:rowOff>11430</xdr:rowOff>
    </xdr:from>
    <xdr:to>
      <xdr:col>13</xdr:col>
      <xdr:colOff>78323</xdr:colOff>
      <xdr:row>72</xdr:row>
      <xdr:rowOff>48</xdr:rowOff>
    </xdr:to>
    <xdr:sp macro="" textlink="">
      <xdr:nvSpPr>
        <xdr:cNvPr id="610" name="左大かっこ 609">
          <a:extLst>
            <a:ext uri="{FF2B5EF4-FFF2-40B4-BE49-F238E27FC236}">
              <a16:creationId xmlns:a16="http://schemas.microsoft.com/office/drawing/2014/main" id="{F5D14988-B886-4279-9C13-FF90299580AD}"/>
            </a:ext>
          </a:extLst>
        </xdr:cNvPr>
        <xdr:cNvSpPr/>
      </xdr:nvSpPr>
      <xdr:spPr>
        <a:xfrm>
          <a:off x="3678555"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65</xdr:row>
      <xdr:rowOff>11430</xdr:rowOff>
    </xdr:from>
    <xdr:to>
      <xdr:col>18</xdr:col>
      <xdr:colOff>1491</xdr:colOff>
      <xdr:row>72</xdr:row>
      <xdr:rowOff>48</xdr:rowOff>
    </xdr:to>
    <xdr:sp macro="" textlink="">
      <xdr:nvSpPr>
        <xdr:cNvPr id="611" name="左大かっこ 610">
          <a:extLst>
            <a:ext uri="{FF2B5EF4-FFF2-40B4-BE49-F238E27FC236}">
              <a16:creationId xmlns:a16="http://schemas.microsoft.com/office/drawing/2014/main" id="{A39AE84B-D85C-46FE-95A9-D46E9F6C2898}"/>
            </a:ext>
          </a:extLst>
        </xdr:cNvPr>
        <xdr:cNvSpPr/>
      </xdr:nvSpPr>
      <xdr:spPr>
        <a:xfrm flipH="1">
          <a:off x="4429125"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72</xdr:row>
      <xdr:rowOff>11430</xdr:rowOff>
    </xdr:from>
    <xdr:to>
      <xdr:col>13</xdr:col>
      <xdr:colOff>78323</xdr:colOff>
      <xdr:row>79</xdr:row>
      <xdr:rowOff>49</xdr:rowOff>
    </xdr:to>
    <xdr:sp macro="" textlink="">
      <xdr:nvSpPr>
        <xdr:cNvPr id="612" name="左大かっこ 611">
          <a:extLst>
            <a:ext uri="{FF2B5EF4-FFF2-40B4-BE49-F238E27FC236}">
              <a16:creationId xmlns:a16="http://schemas.microsoft.com/office/drawing/2014/main" id="{AF4BD1E7-082C-40C0-9DFF-294FF3B469BF}"/>
            </a:ext>
          </a:extLst>
        </xdr:cNvPr>
        <xdr:cNvSpPr/>
      </xdr:nvSpPr>
      <xdr:spPr>
        <a:xfrm>
          <a:off x="3678555"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72</xdr:row>
      <xdr:rowOff>11430</xdr:rowOff>
    </xdr:from>
    <xdr:to>
      <xdr:col>18</xdr:col>
      <xdr:colOff>1491</xdr:colOff>
      <xdr:row>79</xdr:row>
      <xdr:rowOff>49</xdr:rowOff>
    </xdr:to>
    <xdr:sp macro="" textlink="">
      <xdr:nvSpPr>
        <xdr:cNvPr id="613" name="左大かっこ 612">
          <a:extLst>
            <a:ext uri="{FF2B5EF4-FFF2-40B4-BE49-F238E27FC236}">
              <a16:creationId xmlns:a16="http://schemas.microsoft.com/office/drawing/2014/main" id="{B4C71FA5-B416-4CCC-A7C3-5DB537FD8234}"/>
            </a:ext>
          </a:extLst>
        </xdr:cNvPr>
        <xdr:cNvSpPr/>
      </xdr:nvSpPr>
      <xdr:spPr>
        <a:xfrm flipH="1">
          <a:off x="4429125"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96</xdr:row>
      <xdr:rowOff>11430</xdr:rowOff>
    </xdr:from>
    <xdr:to>
      <xdr:col>4</xdr:col>
      <xdr:colOff>78323</xdr:colOff>
      <xdr:row>103</xdr:row>
      <xdr:rowOff>49</xdr:rowOff>
    </xdr:to>
    <xdr:sp macro="" textlink="">
      <xdr:nvSpPr>
        <xdr:cNvPr id="614" name="左大かっこ 613">
          <a:extLst>
            <a:ext uri="{FF2B5EF4-FFF2-40B4-BE49-F238E27FC236}">
              <a16:creationId xmlns:a16="http://schemas.microsoft.com/office/drawing/2014/main" id="{14B389FB-5F4F-4519-B451-9FEB53952773}"/>
            </a:ext>
          </a:extLst>
        </xdr:cNvPr>
        <xdr:cNvSpPr/>
      </xdr:nvSpPr>
      <xdr:spPr>
        <a:xfrm>
          <a:off x="1135380"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96</xdr:row>
      <xdr:rowOff>11430</xdr:rowOff>
    </xdr:from>
    <xdr:to>
      <xdr:col>9</xdr:col>
      <xdr:colOff>1491</xdr:colOff>
      <xdr:row>103</xdr:row>
      <xdr:rowOff>49</xdr:rowOff>
    </xdr:to>
    <xdr:sp macro="" textlink="">
      <xdr:nvSpPr>
        <xdr:cNvPr id="615" name="左大かっこ 614">
          <a:extLst>
            <a:ext uri="{FF2B5EF4-FFF2-40B4-BE49-F238E27FC236}">
              <a16:creationId xmlns:a16="http://schemas.microsoft.com/office/drawing/2014/main" id="{12E92A20-D6E5-4600-8171-DEBC357FF59A}"/>
            </a:ext>
          </a:extLst>
        </xdr:cNvPr>
        <xdr:cNvSpPr/>
      </xdr:nvSpPr>
      <xdr:spPr>
        <a:xfrm flipH="1">
          <a:off x="1885950"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103</xdr:row>
      <xdr:rowOff>11430</xdr:rowOff>
    </xdr:from>
    <xdr:to>
      <xdr:col>4</xdr:col>
      <xdr:colOff>78323</xdr:colOff>
      <xdr:row>110</xdr:row>
      <xdr:rowOff>48</xdr:rowOff>
    </xdr:to>
    <xdr:sp macro="" textlink="">
      <xdr:nvSpPr>
        <xdr:cNvPr id="616" name="左大かっこ 615">
          <a:extLst>
            <a:ext uri="{FF2B5EF4-FFF2-40B4-BE49-F238E27FC236}">
              <a16:creationId xmlns:a16="http://schemas.microsoft.com/office/drawing/2014/main" id="{B3C4D875-13A9-4D2A-B4A8-CCCCC2DCF220}"/>
            </a:ext>
          </a:extLst>
        </xdr:cNvPr>
        <xdr:cNvSpPr/>
      </xdr:nvSpPr>
      <xdr:spPr>
        <a:xfrm>
          <a:off x="1135380"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103</xdr:row>
      <xdr:rowOff>11430</xdr:rowOff>
    </xdr:from>
    <xdr:to>
      <xdr:col>9</xdr:col>
      <xdr:colOff>1491</xdr:colOff>
      <xdr:row>110</xdr:row>
      <xdr:rowOff>48</xdr:rowOff>
    </xdr:to>
    <xdr:sp macro="" textlink="">
      <xdr:nvSpPr>
        <xdr:cNvPr id="617" name="左大かっこ 616">
          <a:extLst>
            <a:ext uri="{FF2B5EF4-FFF2-40B4-BE49-F238E27FC236}">
              <a16:creationId xmlns:a16="http://schemas.microsoft.com/office/drawing/2014/main" id="{92C8BE99-AA5C-4547-9C38-F1F8E8A4E652}"/>
            </a:ext>
          </a:extLst>
        </xdr:cNvPr>
        <xdr:cNvSpPr/>
      </xdr:nvSpPr>
      <xdr:spPr>
        <a:xfrm flipH="1">
          <a:off x="1885950"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110</xdr:row>
      <xdr:rowOff>11430</xdr:rowOff>
    </xdr:from>
    <xdr:to>
      <xdr:col>4</xdr:col>
      <xdr:colOff>78323</xdr:colOff>
      <xdr:row>117</xdr:row>
      <xdr:rowOff>49</xdr:rowOff>
    </xdr:to>
    <xdr:sp macro="" textlink="">
      <xdr:nvSpPr>
        <xdr:cNvPr id="618" name="左大かっこ 617">
          <a:extLst>
            <a:ext uri="{FF2B5EF4-FFF2-40B4-BE49-F238E27FC236}">
              <a16:creationId xmlns:a16="http://schemas.microsoft.com/office/drawing/2014/main" id="{3717FD86-C679-402E-BCB9-97C22A1CF522}"/>
            </a:ext>
          </a:extLst>
        </xdr:cNvPr>
        <xdr:cNvSpPr/>
      </xdr:nvSpPr>
      <xdr:spPr>
        <a:xfrm>
          <a:off x="1135380"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110</xdr:row>
      <xdr:rowOff>11430</xdr:rowOff>
    </xdr:from>
    <xdr:to>
      <xdr:col>9</xdr:col>
      <xdr:colOff>1491</xdr:colOff>
      <xdr:row>117</xdr:row>
      <xdr:rowOff>49</xdr:rowOff>
    </xdr:to>
    <xdr:sp macro="" textlink="">
      <xdr:nvSpPr>
        <xdr:cNvPr id="619" name="左大かっこ 618">
          <a:extLst>
            <a:ext uri="{FF2B5EF4-FFF2-40B4-BE49-F238E27FC236}">
              <a16:creationId xmlns:a16="http://schemas.microsoft.com/office/drawing/2014/main" id="{50DE9B22-B1BD-4CC5-9E85-FDDB64C246DB}"/>
            </a:ext>
          </a:extLst>
        </xdr:cNvPr>
        <xdr:cNvSpPr/>
      </xdr:nvSpPr>
      <xdr:spPr>
        <a:xfrm flipH="1">
          <a:off x="1885950"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96</xdr:row>
      <xdr:rowOff>11430</xdr:rowOff>
    </xdr:from>
    <xdr:to>
      <xdr:col>13</xdr:col>
      <xdr:colOff>78323</xdr:colOff>
      <xdr:row>103</xdr:row>
      <xdr:rowOff>49</xdr:rowOff>
    </xdr:to>
    <xdr:sp macro="" textlink="">
      <xdr:nvSpPr>
        <xdr:cNvPr id="620" name="左大かっこ 619">
          <a:extLst>
            <a:ext uri="{FF2B5EF4-FFF2-40B4-BE49-F238E27FC236}">
              <a16:creationId xmlns:a16="http://schemas.microsoft.com/office/drawing/2014/main" id="{1A777EC9-90A0-4095-B9DA-7BAD014E5076}"/>
            </a:ext>
          </a:extLst>
        </xdr:cNvPr>
        <xdr:cNvSpPr/>
      </xdr:nvSpPr>
      <xdr:spPr>
        <a:xfrm>
          <a:off x="3678555"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96</xdr:row>
      <xdr:rowOff>11430</xdr:rowOff>
    </xdr:from>
    <xdr:to>
      <xdr:col>18</xdr:col>
      <xdr:colOff>1491</xdr:colOff>
      <xdr:row>103</xdr:row>
      <xdr:rowOff>49</xdr:rowOff>
    </xdr:to>
    <xdr:sp macro="" textlink="">
      <xdr:nvSpPr>
        <xdr:cNvPr id="621" name="左大かっこ 620">
          <a:extLst>
            <a:ext uri="{FF2B5EF4-FFF2-40B4-BE49-F238E27FC236}">
              <a16:creationId xmlns:a16="http://schemas.microsoft.com/office/drawing/2014/main" id="{740D650F-B139-4219-A77F-00FE8E89B630}"/>
            </a:ext>
          </a:extLst>
        </xdr:cNvPr>
        <xdr:cNvSpPr/>
      </xdr:nvSpPr>
      <xdr:spPr>
        <a:xfrm flipH="1">
          <a:off x="4429125"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103</xdr:row>
      <xdr:rowOff>11430</xdr:rowOff>
    </xdr:from>
    <xdr:to>
      <xdr:col>13</xdr:col>
      <xdr:colOff>78323</xdr:colOff>
      <xdr:row>110</xdr:row>
      <xdr:rowOff>48</xdr:rowOff>
    </xdr:to>
    <xdr:sp macro="" textlink="">
      <xdr:nvSpPr>
        <xdr:cNvPr id="622" name="左大かっこ 621">
          <a:extLst>
            <a:ext uri="{FF2B5EF4-FFF2-40B4-BE49-F238E27FC236}">
              <a16:creationId xmlns:a16="http://schemas.microsoft.com/office/drawing/2014/main" id="{38EB3EFE-5038-4007-9941-2CC18D6F623D}"/>
            </a:ext>
          </a:extLst>
        </xdr:cNvPr>
        <xdr:cNvSpPr/>
      </xdr:nvSpPr>
      <xdr:spPr>
        <a:xfrm>
          <a:off x="3678555"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103</xdr:row>
      <xdr:rowOff>11430</xdr:rowOff>
    </xdr:from>
    <xdr:to>
      <xdr:col>18</xdr:col>
      <xdr:colOff>1491</xdr:colOff>
      <xdr:row>110</xdr:row>
      <xdr:rowOff>48</xdr:rowOff>
    </xdr:to>
    <xdr:sp macro="" textlink="">
      <xdr:nvSpPr>
        <xdr:cNvPr id="623" name="左大かっこ 622">
          <a:extLst>
            <a:ext uri="{FF2B5EF4-FFF2-40B4-BE49-F238E27FC236}">
              <a16:creationId xmlns:a16="http://schemas.microsoft.com/office/drawing/2014/main" id="{9EFD77C9-D0A8-49F3-9DF1-12DA26BB5CD1}"/>
            </a:ext>
          </a:extLst>
        </xdr:cNvPr>
        <xdr:cNvSpPr/>
      </xdr:nvSpPr>
      <xdr:spPr>
        <a:xfrm flipH="1">
          <a:off x="4429125"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110</xdr:row>
      <xdr:rowOff>11430</xdr:rowOff>
    </xdr:from>
    <xdr:to>
      <xdr:col>13</xdr:col>
      <xdr:colOff>78323</xdr:colOff>
      <xdr:row>117</xdr:row>
      <xdr:rowOff>49</xdr:rowOff>
    </xdr:to>
    <xdr:sp macro="" textlink="">
      <xdr:nvSpPr>
        <xdr:cNvPr id="624" name="左大かっこ 623">
          <a:extLst>
            <a:ext uri="{FF2B5EF4-FFF2-40B4-BE49-F238E27FC236}">
              <a16:creationId xmlns:a16="http://schemas.microsoft.com/office/drawing/2014/main" id="{68718306-11AC-4B87-9BC7-C56D2F00F84E}"/>
            </a:ext>
          </a:extLst>
        </xdr:cNvPr>
        <xdr:cNvSpPr/>
      </xdr:nvSpPr>
      <xdr:spPr>
        <a:xfrm>
          <a:off x="3678555"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110</xdr:row>
      <xdr:rowOff>11430</xdr:rowOff>
    </xdr:from>
    <xdr:to>
      <xdr:col>18</xdr:col>
      <xdr:colOff>1491</xdr:colOff>
      <xdr:row>117</xdr:row>
      <xdr:rowOff>49</xdr:rowOff>
    </xdr:to>
    <xdr:sp macro="" textlink="">
      <xdr:nvSpPr>
        <xdr:cNvPr id="625" name="左大かっこ 624">
          <a:extLst>
            <a:ext uri="{FF2B5EF4-FFF2-40B4-BE49-F238E27FC236}">
              <a16:creationId xmlns:a16="http://schemas.microsoft.com/office/drawing/2014/main" id="{9BEA9AF0-E61F-4929-96A2-7B464A706BEE}"/>
            </a:ext>
          </a:extLst>
        </xdr:cNvPr>
        <xdr:cNvSpPr/>
      </xdr:nvSpPr>
      <xdr:spPr>
        <a:xfrm flipH="1">
          <a:off x="4429125"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138</xdr:row>
      <xdr:rowOff>11430</xdr:rowOff>
    </xdr:from>
    <xdr:to>
      <xdr:col>4</xdr:col>
      <xdr:colOff>78323</xdr:colOff>
      <xdr:row>145</xdr:row>
      <xdr:rowOff>49</xdr:rowOff>
    </xdr:to>
    <xdr:sp macro="" textlink="">
      <xdr:nvSpPr>
        <xdr:cNvPr id="626" name="左大かっこ 625">
          <a:extLst>
            <a:ext uri="{FF2B5EF4-FFF2-40B4-BE49-F238E27FC236}">
              <a16:creationId xmlns:a16="http://schemas.microsoft.com/office/drawing/2014/main" id="{878DE503-EA3D-457E-8832-F4A26263F167}"/>
            </a:ext>
          </a:extLst>
        </xdr:cNvPr>
        <xdr:cNvSpPr/>
      </xdr:nvSpPr>
      <xdr:spPr>
        <a:xfrm>
          <a:off x="1135380"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138</xdr:row>
      <xdr:rowOff>11430</xdr:rowOff>
    </xdr:from>
    <xdr:to>
      <xdr:col>9</xdr:col>
      <xdr:colOff>1491</xdr:colOff>
      <xdr:row>145</xdr:row>
      <xdr:rowOff>49</xdr:rowOff>
    </xdr:to>
    <xdr:sp macro="" textlink="">
      <xdr:nvSpPr>
        <xdr:cNvPr id="627" name="左大かっこ 626">
          <a:extLst>
            <a:ext uri="{FF2B5EF4-FFF2-40B4-BE49-F238E27FC236}">
              <a16:creationId xmlns:a16="http://schemas.microsoft.com/office/drawing/2014/main" id="{A6283118-3E36-4A64-B7C1-F7A1B3B043D3}"/>
            </a:ext>
          </a:extLst>
        </xdr:cNvPr>
        <xdr:cNvSpPr/>
      </xdr:nvSpPr>
      <xdr:spPr>
        <a:xfrm flipH="1">
          <a:off x="1885950"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145</xdr:row>
      <xdr:rowOff>11430</xdr:rowOff>
    </xdr:from>
    <xdr:to>
      <xdr:col>4</xdr:col>
      <xdr:colOff>78323</xdr:colOff>
      <xdr:row>152</xdr:row>
      <xdr:rowOff>48</xdr:rowOff>
    </xdr:to>
    <xdr:sp macro="" textlink="">
      <xdr:nvSpPr>
        <xdr:cNvPr id="628" name="左大かっこ 627">
          <a:extLst>
            <a:ext uri="{FF2B5EF4-FFF2-40B4-BE49-F238E27FC236}">
              <a16:creationId xmlns:a16="http://schemas.microsoft.com/office/drawing/2014/main" id="{297762B1-275D-419C-8EB1-AE454A1E3D18}"/>
            </a:ext>
          </a:extLst>
        </xdr:cNvPr>
        <xdr:cNvSpPr/>
      </xdr:nvSpPr>
      <xdr:spPr>
        <a:xfrm>
          <a:off x="1135380"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145</xdr:row>
      <xdr:rowOff>11430</xdr:rowOff>
    </xdr:from>
    <xdr:to>
      <xdr:col>9</xdr:col>
      <xdr:colOff>1491</xdr:colOff>
      <xdr:row>152</xdr:row>
      <xdr:rowOff>48</xdr:rowOff>
    </xdr:to>
    <xdr:sp macro="" textlink="">
      <xdr:nvSpPr>
        <xdr:cNvPr id="629" name="左大かっこ 628">
          <a:extLst>
            <a:ext uri="{FF2B5EF4-FFF2-40B4-BE49-F238E27FC236}">
              <a16:creationId xmlns:a16="http://schemas.microsoft.com/office/drawing/2014/main" id="{8555995C-1578-4FB4-9EAD-97CA7660EB2E}"/>
            </a:ext>
          </a:extLst>
        </xdr:cNvPr>
        <xdr:cNvSpPr/>
      </xdr:nvSpPr>
      <xdr:spPr>
        <a:xfrm flipH="1">
          <a:off x="1885950"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152</xdr:row>
      <xdr:rowOff>11430</xdr:rowOff>
    </xdr:from>
    <xdr:to>
      <xdr:col>4</xdr:col>
      <xdr:colOff>78323</xdr:colOff>
      <xdr:row>159</xdr:row>
      <xdr:rowOff>49</xdr:rowOff>
    </xdr:to>
    <xdr:sp macro="" textlink="">
      <xdr:nvSpPr>
        <xdr:cNvPr id="630" name="左大かっこ 629">
          <a:extLst>
            <a:ext uri="{FF2B5EF4-FFF2-40B4-BE49-F238E27FC236}">
              <a16:creationId xmlns:a16="http://schemas.microsoft.com/office/drawing/2014/main" id="{507B3805-DFE0-4672-9976-66A5B01D4066}"/>
            </a:ext>
          </a:extLst>
        </xdr:cNvPr>
        <xdr:cNvSpPr/>
      </xdr:nvSpPr>
      <xdr:spPr>
        <a:xfrm>
          <a:off x="1135380"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152</xdr:row>
      <xdr:rowOff>11430</xdr:rowOff>
    </xdr:from>
    <xdr:to>
      <xdr:col>9</xdr:col>
      <xdr:colOff>1491</xdr:colOff>
      <xdr:row>159</xdr:row>
      <xdr:rowOff>49</xdr:rowOff>
    </xdr:to>
    <xdr:sp macro="" textlink="">
      <xdr:nvSpPr>
        <xdr:cNvPr id="631" name="左大かっこ 630">
          <a:extLst>
            <a:ext uri="{FF2B5EF4-FFF2-40B4-BE49-F238E27FC236}">
              <a16:creationId xmlns:a16="http://schemas.microsoft.com/office/drawing/2014/main" id="{23A21B11-9C9B-485D-BBC2-B79A80500060}"/>
            </a:ext>
          </a:extLst>
        </xdr:cNvPr>
        <xdr:cNvSpPr/>
      </xdr:nvSpPr>
      <xdr:spPr>
        <a:xfrm flipH="1">
          <a:off x="1885950"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138</xdr:row>
      <xdr:rowOff>11430</xdr:rowOff>
    </xdr:from>
    <xdr:to>
      <xdr:col>13</xdr:col>
      <xdr:colOff>78323</xdr:colOff>
      <xdr:row>145</xdr:row>
      <xdr:rowOff>49</xdr:rowOff>
    </xdr:to>
    <xdr:sp macro="" textlink="">
      <xdr:nvSpPr>
        <xdr:cNvPr id="632" name="左大かっこ 631">
          <a:extLst>
            <a:ext uri="{FF2B5EF4-FFF2-40B4-BE49-F238E27FC236}">
              <a16:creationId xmlns:a16="http://schemas.microsoft.com/office/drawing/2014/main" id="{ECD31A3D-5126-47A0-B998-C0894452E16C}"/>
            </a:ext>
          </a:extLst>
        </xdr:cNvPr>
        <xdr:cNvSpPr/>
      </xdr:nvSpPr>
      <xdr:spPr>
        <a:xfrm>
          <a:off x="3678555"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138</xdr:row>
      <xdr:rowOff>11430</xdr:rowOff>
    </xdr:from>
    <xdr:to>
      <xdr:col>18</xdr:col>
      <xdr:colOff>1491</xdr:colOff>
      <xdr:row>145</xdr:row>
      <xdr:rowOff>49</xdr:rowOff>
    </xdr:to>
    <xdr:sp macro="" textlink="">
      <xdr:nvSpPr>
        <xdr:cNvPr id="633" name="左大かっこ 632">
          <a:extLst>
            <a:ext uri="{FF2B5EF4-FFF2-40B4-BE49-F238E27FC236}">
              <a16:creationId xmlns:a16="http://schemas.microsoft.com/office/drawing/2014/main" id="{A83BC165-8D40-419C-A190-4D19CBD51532}"/>
            </a:ext>
          </a:extLst>
        </xdr:cNvPr>
        <xdr:cNvSpPr/>
      </xdr:nvSpPr>
      <xdr:spPr>
        <a:xfrm flipH="1">
          <a:off x="4429125"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145</xdr:row>
      <xdr:rowOff>11430</xdr:rowOff>
    </xdr:from>
    <xdr:to>
      <xdr:col>13</xdr:col>
      <xdr:colOff>78323</xdr:colOff>
      <xdr:row>152</xdr:row>
      <xdr:rowOff>48</xdr:rowOff>
    </xdr:to>
    <xdr:sp macro="" textlink="">
      <xdr:nvSpPr>
        <xdr:cNvPr id="634" name="左大かっこ 633">
          <a:extLst>
            <a:ext uri="{FF2B5EF4-FFF2-40B4-BE49-F238E27FC236}">
              <a16:creationId xmlns:a16="http://schemas.microsoft.com/office/drawing/2014/main" id="{776E3F9A-3A79-4643-8078-CFB8E7589160}"/>
            </a:ext>
          </a:extLst>
        </xdr:cNvPr>
        <xdr:cNvSpPr/>
      </xdr:nvSpPr>
      <xdr:spPr>
        <a:xfrm>
          <a:off x="3678555"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145</xdr:row>
      <xdr:rowOff>11430</xdr:rowOff>
    </xdr:from>
    <xdr:to>
      <xdr:col>18</xdr:col>
      <xdr:colOff>1491</xdr:colOff>
      <xdr:row>152</xdr:row>
      <xdr:rowOff>48</xdr:rowOff>
    </xdr:to>
    <xdr:sp macro="" textlink="">
      <xdr:nvSpPr>
        <xdr:cNvPr id="635" name="左大かっこ 634">
          <a:extLst>
            <a:ext uri="{FF2B5EF4-FFF2-40B4-BE49-F238E27FC236}">
              <a16:creationId xmlns:a16="http://schemas.microsoft.com/office/drawing/2014/main" id="{04ADCA42-716D-4853-A590-02889A04CCEA}"/>
            </a:ext>
          </a:extLst>
        </xdr:cNvPr>
        <xdr:cNvSpPr/>
      </xdr:nvSpPr>
      <xdr:spPr>
        <a:xfrm flipH="1">
          <a:off x="4429125"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152</xdr:row>
      <xdr:rowOff>11430</xdr:rowOff>
    </xdr:from>
    <xdr:to>
      <xdr:col>13</xdr:col>
      <xdr:colOff>78323</xdr:colOff>
      <xdr:row>159</xdr:row>
      <xdr:rowOff>49</xdr:rowOff>
    </xdr:to>
    <xdr:sp macro="" textlink="">
      <xdr:nvSpPr>
        <xdr:cNvPr id="636" name="左大かっこ 635">
          <a:extLst>
            <a:ext uri="{FF2B5EF4-FFF2-40B4-BE49-F238E27FC236}">
              <a16:creationId xmlns:a16="http://schemas.microsoft.com/office/drawing/2014/main" id="{B806076C-B245-4872-8830-CD1B2D4E0C29}"/>
            </a:ext>
          </a:extLst>
        </xdr:cNvPr>
        <xdr:cNvSpPr/>
      </xdr:nvSpPr>
      <xdr:spPr>
        <a:xfrm>
          <a:off x="3678555"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152</xdr:row>
      <xdr:rowOff>11430</xdr:rowOff>
    </xdr:from>
    <xdr:to>
      <xdr:col>18</xdr:col>
      <xdr:colOff>1491</xdr:colOff>
      <xdr:row>159</xdr:row>
      <xdr:rowOff>49</xdr:rowOff>
    </xdr:to>
    <xdr:sp macro="" textlink="">
      <xdr:nvSpPr>
        <xdr:cNvPr id="637" name="左大かっこ 636">
          <a:extLst>
            <a:ext uri="{FF2B5EF4-FFF2-40B4-BE49-F238E27FC236}">
              <a16:creationId xmlns:a16="http://schemas.microsoft.com/office/drawing/2014/main" id="{3E4BE04A-FE85-4029-92AB-79E35412224B}"/>
            </a:ext>
          </a:extLst>
        </xdr:cNvPr>
        <xdr:cNvSpPr/>
      </xdr:nvSpPr>
      <xdr:spPr>
        <a:xfrm flipH="1">
          <a:off x="4429125"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176</xdr:row>
      <xdr:rowOff>11430</xdr:rowOff>
    </xdr:from>
    <xdr:to>
      <xdr:col>4</xdr:col>
      <xdr:colOff>78323</xdr:colOff>
      <xdr:row>183</xdr:row>
      <xdr:rowOff>49</xdr:rowOff>
    </xdr:to>
    <xdr:sp macro="" textlink="">
      <xdr:nvSpPr>
        <xdr:cNvPr id="638" name="左大かっこ 637">
          <a:extLst>
            <a:ext uri="{FF2B5EF4-FFF2-40B4-BE49-F238E27FC236}">
              <a16:creationId xmlns:a16="http://schemas.microsoft.com/office/drawing/2014/main" id="{CC86F910-BF5E-479C-81FF-BB537893A89B}"/>
            </a:ext>
          </a:extLst>
        </xdr:cNvPr>
        <xdr:cNvSpPr/>
      </xdr:nvSpPr>
      <xdr:spPr>
        <a:xfrm>
          <a:off x="1135380"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176</xdr:row>
      <xdr:rowOff>11430</xdr:rowOff>
    </xdr:from>
    <xdr:to>
      <xdr:col>9</xdr:col>
      <xdr:colOff>1491</xdr:colOff>
      <xdr:row>183</xdr:row>
      <xdr:rowOff>49</xdr:rowOff>
    </xdr:to>
    <xdr:sp macro="" textlink="">
      <xdr:nvSpPr>
        <xdr:cNvPr id="639" name="左大かっこ 638">
          <a:extLst>
            <a:ext uri="{FF2B5EF4-FFF2-40B4-BE49-F238E27FC236}">
              <a16:creationId xmlns:a16="http://schemas.microsoft.com/office/drawing/2014/main" id="{AC896FC7-E19B-4FB2-A581-57CC6C2E6194}"/>
            </a:ext>
          </a:extLst>
        </xdr:cNvPr>
        <xdr:cNvSpPr/>
      </xdr:nvSpPr>
      <xdr:spPr>
        <a:xfrm flipH="1">
          <a:off x="1885950"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183</xdr:row>
      <xdr:rowOff>11430</xdr:rowOff>
    </xdr:from>
    <xdr:to>
      <xdr:col>4</xdr:col>
      <xdr:colOff>78323</xdr:colOff>
      <xdr:row>190</xdr:row>
      <xdr:rowOff>48</xdr:rowOff>
    </xdr:to>
    <xdr:sp macro="" textlink="">
      <xdr:nvSpPr>
        <xdr:cNvPr id="640" name="左大かっこ 639">
          <a:extLst>
            <a:ext uri="{FF2B5EF4-FFF2-40B4-BE49-F238E27FC236}">
              <a16:creationId xmlns:a16="http://schemas.microsoft.com/office/drawing/2014/main" id="{F94BE10D-3946-438A-890D-7F8F6F4B1C6C}"/>
            </a:ext>
          </a:extLst>
        </xdr:cNvPr>
        <xdr:cNvSpPr/>
      </xdr:nvSpPr>
      <xdr:spPr>
        <a:xfrm>
          <a:off x="1135380"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183</xdr:row>
      <xdr:rowOff>11430</xdr:rowOff>
    </xdr:from>
    <xdr:to>
      <xdr:col>9</xdr:col>
      <xdr:colOff>1491</xdr:colOff>
      <xdr:row>190</xdr:row>
      <xdr:rowOff>48</xdr:rowOff>
    </xdr:to>
    <xdr:sp macro="" textlink="">
      <xdr:nvSpPr>
        <xdr:cNvPr id="641" name="左大かっこ 640">
          <a:extLst>
            <a:ext uri="{FF2B5EF4-FFF2-40B4-BE49-F238E27FC236}">
              <a16:creationId xmlns:a16="http://schemas.microsoft.com/office/drawing/2014/main" id="{2FAE7298-9490-457C-8B0F-75C1E608344E}"/>
            </a:ext>
          </a:extLst>
        </xdr:cNvPr>
        <xdr:cNvSpPr/>
      </xdr:nvSpPr>
      <xdr:spPr>
        <a:xfrm flipH="1">
          <a:off x="1885950"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190</xdr:row>
      <xdr:rowOff>11430</xdr:rowOff>
    </xdr:from>
    <xdr:to>
      <xdr:col>4</xdr:col>
      <xdr:colOff>78323</xdr:colOff>
      <xdr:row>197</xdr:row>
      <xdr:rowOff>49</xdr:rowOff>
    </xdr:to>
    <xdr:sp macro="" textlink="">
      <xdr:nvSpPr>
        <xdr:cNvPr id="642" name="左大かっこ 641">
          <a:extLst>
            <a:ext uri="{FF2B5EF4-FFF2-40B4-BE49-F238E27FC236}">
              <a16:creationId xmlns:a16="http://schemas.microsoft.com/office/drawing/2014/main" id="{074BF200-F1B5-49EE-B149-38D395B821BC}"/>
            </a:ext>
          </a:extLst>
        </xdr:cNvPr>
        <xdr:cNvSpPr/>
      </xdr:nvSpPr>
      <xdr:spPr>
        <a:xfrm>
          <a:off x="1135380"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190</xdr:row>
      <xdr:rowOff>11430</xdr:rowOff>
    </xdr:from>
    <xdr:to>
      <xdr:col>9</xdr:col>
      <xdr:colOff>1491</xdr:colOff>
      <xdr:row>197</xdr:row>
      <xdr:rowOff>49</xdr:rowOff>
    </xdr:to>
    <xdr:sp macro="" textlink="">
      <xdr:nvSpPr>
        <xdr:cNvPr id="643" name="左大かっこ 642">
          <a:extLst>
            <a:ext uri="{FF2B5EF4-FFF2-40B4-BE49-F238E27FC236}">
              <a16:creationId xmlns:a16="http://schemas.microsoft.com/office/drawing/2014/main" id="{0B47B88E-4142-464B-8607-D86B8E69CF67}"/>
            </a:ext>
          </a:extLst>
        </xdr:cNvPr>
        <xdr:cNvSpPr/>
      </xdr:nvSpPr>
      <xdr:spPr>
        <a:xfrm flipH="1">
          <a:off x="1885950"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176</xdr:row>
      <xdr:rowOff>11430</xdr:rowOff>
    </xdr:from>
    <xdr:to>
      <xdr:col>13</xdr:col>
      <xdr:colOff>78323</xdr:colOff>
      <xdr:row>183</xdr:row>
      <xdr:rowOff>49</xdr:rowOff>
    </xdr:to>
    <xdr:sp macro="" textlink="">
      <xdr:nvSpPr>
        <xdr:cNvPr id="644" name="左大かっこ 643">
          <a:extLst>
            <a:ext uri="{FF2B5EF4-FFF2-40B4-BE49-F238E27FC236}">
              <a16:creationId xmlns:a16="http://schemas.microsoft.com/office/drawing/2014/main" id="{3F76B5DD-4D1B-418D-AEAC-AA8C7F9E50A4}"/>
            </a:ext>
          </a:extLst>
        </xdr:cNvPr>
        <xdr:cNvSpPr/>
      </xdr:nvSpPr>
      <xdr:spPr>
        <a:xfrm>
          <a:off x="3678555"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176</xdr:row>
      <xdr:rowOff>11430</xdr:rowOff>
    </xdr:from>
    <xdr:to>
      <xdr:col>18</xdr:col>
      <xdr:colOff>1491</xdr:colOff>
      <xdr:row>183</xdr:row>
      <xdr:rowOff>49</xdr:rowOff>
    </xdr:to>
    <xdr:sp macro="" textlink="">
      <xdr:nvSpPr>
        <xdr:cNvPr id="645" name="左大かっこ 644">
          <a:extLst>
            <a:ext uri="{FF2B5EF4-FFF2-40B4-BE49-F238E27FC236}">
              <a16:creationId xmlns:a16="http://schemas.microsoft.com/office/drawing/2014/main" id="{9632D544-0DA7-45AC-A58C-57CA5C961135}"/>
            </a:ext>
          </a:extLst>
        </xdr:cNvPr>
        <xdr:cNvSpPr/>
      </xdr:nvSpPr>
      <xdr:spPr>
        <a:xfrm flipH="1">
          <a:off x="4429125"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183</xdr:row>
      <xdr:rowOff>11430</xdr:rowOff>
    </xdr:from>
    <xdr:to>
      <xdr:col>13</xdr:col>
      <xdr:colOff>78323</xdr:colOff>
      <xdr:row>190</xdr:row>
      <xdr:rowOff>48</xdr:rowOff>
    </xdr:to>
    <xdr:sp macro="" textlink="">
      <xdr:nvSpPr>
        <xdr:cNvPr id="646" name="左大かっこ 645">
          <a:extLst>
            <a:ext uri="{FF2B5EF4-FFF2-40B4-BE49-F238E27FC236}">
              <a16:creationId xmlns:a16="http://schemas.microsoft.com/office/drawing/2014/main" id="{4D5C8B12-1731-47F7-8BA8-0273D977D3ED}"/>
            </a:ext>
          </a:extLst>
        </xdr:cNvPr>
        <xdr:cNvSpPr/>
      </xdr:nvSpPr>
      <xdr:spPr>
        <a:xfrm>
          <a:off x="3678555"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183</xdr:row>
      <xdr:rowOff>11430</xdr:rowOff>
    </xdr:from>
    <xdr:to>
      <xdr:col>18</xdr:col>
      <xdr:colOff>1491</xdr:colOff>
      <xdr:row>190</xdr:row>
      <xdr:rowOff>48</xdr:rowOff>
    </xdr:to>
    <xdr:sp macro="" textlink="">
      <xdr:nvSpPr>
        <xdr:cNvPr id="647" name="左大かっこ 646">
          <a:extLst>
            <a:ext uri="{FF2B5EF4-FFF2-40B4-BE49-F238E27FC236}">
              <a16:creationId xmlns:a16="http://schemas.microsoft.com/office/drawing/2014/main" id="{FAF20C29-2244-4C24-9DAC-CE7D5EF002D2}"/>
            </a:ext>
          </a:extLst>
        </xdr:cNvPr>
        <xdr:cNvSpPr/>
      </xdr:nvSpPr>
      <xdr:spPr>
        <a:xfrm flipH="1">
          <a:off x="4429125"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190</xdr:row>
      <xdr:rowOff>11430</xdr:rowOff>
    </xdr:from>
    <xdr:to>
      <xdr:col>13</xdr:col>
      <xdr:colOff>78323</xdr:colOff>
      <xdr:row>197</xdr:row>
      <xdr:rowOff>49</xdr:rowOff>
    </xdr:to>
    <xdr:sp macro="" textlink="">
      <xdr:nvSpPr>
        <xdr:cNvPr id="648" name="左大かっこ 647">
          <a:extLst>
            <a:ext uri="{FF2B5EF4-FFF2-40B4-BE49-F238E27FC236}">
              <a16:creationId xmlns:a16="http://schemas.microsoft.com/office/drawing/2014/main" id="{6D7F878A-8080-4EEC-9292-487DBDC041BA}"/>
            </a:ext>
          </a:extLst>
        </xdr:cNvPr>
        <xdr:cNvSpPr/>
      </xdr:nvSpPr>
      <xdr:spPr>
        <a:xfrm>
          <a:off x="3678555"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190</xdr:row>
      <xdr:rowOff>11430</xdr:rowOff>
    </xdr:from>
    <xdr:to>
      <xdr:col>18</xdr:col>
      <xdr:colOff>1491</xdr:colOff>
      <xdr:row>197</xdr:row>
      <xdr:rowOff>49</xdr:rowOff>
    </xdr:to>
    <xdr:sp macro="" textlink="">
      <xdr:nvSpPr>
        <xdr:cNvPr id="649" name="左大かっこ 648">
          <a:extLst>
            <a:ext uri="{FF2B5EF4-FFF2-40B4-BE49-F238E27FC236}">
              <a16:creationId xmlns:a16="http://schemas.microsoft.com/office/drawing/2014/main" id="{7FA15BB1-6AE4-4626-9518-271404AC0C28}"/>
            </a:ext>
          </a:extLst>
        </xdr:cNvPr>
        <xdr:cNvSpPr/>
      </xdr:nvSpPr>
      <xdr:spPr>
        <a:xfrm flipH="1">
          <a:off x="4429125"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xdr:row>
      <xdr:rowOff>11430</xdr:rowOff>
    </xdr:from>
    <xdr:to>
      <xdr:col>18</xdr:col>
      <xdr:colOff>1491</xdr:colOff>
      <xdr:row>20</xdr:row>
      <xdr:rowOff>49</xdr:rowOff>
    </xdr:to>
    <xdr:sp macro="" textlink="">
      <xdr:nvSpPr>
        <xdr:cNvPr id="650" name="左大かっこ 649">
          <a:extLst>
            <a:ext uri="{FF2B5EF4-FFF2-40B4-BE49-F238E27FC236}">
              <a16:creationId xmlns:a16="http://schemas.microsoft.com/office/drawing/2014/main" id="{39A54C81-F641-42F5-A79B-8BF8A732C50F}"/>
            </a:ext>
          </a:extLst>
        </xdr:cNvPr>
        <xdr:cNvSpPr/>
      </xdr:nvSpPr>
      <xdr:spPr>
        <a:xfrm flipH="1">
          <a:off x="1885950"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20</xdr:row>
      <xdr:rowOff>11430</xdr:rowOff>
    </xdr:from>
    <xdr:to>
      <xdr:col>18</xdr:col>
      <xdr:colOff>1491</xdr:colOff>
      <xdr:row>27</xdr:row>
      <xdr:rowOff>49</xdr:rowOff>
    </xdr:to>
    <xdr:sp macro="" textlink="">
      <xdr:nvSpPr>
        <xdr:cNvPr id="651" name="左大かっこ 650">
          <a:extLst>
            <a:ext uri="{FF2B5EF4-FFF2-40B4-BE49-F238E27FC236}">
              <a16:creationId xmlns:a16="http://schemas.microsoft.com/office/drawing/2014/main" id="{5DF3AC7C-A2F4-4EE9-9AAD-EC52CAF28D29}"/>
            </a:ext>
          </a:extLst>
        </xdr:cNvPr>
        <xdr:cNvSpPr/>
      </xdr:nvSpPr>
      <xdr:spPr>
        <a:xfrm flipH="1">
          <a:off x="1885950"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27</xdr:row>
      <xdr:rowOff>11430</xdr:rowOff>
    </xdr:from>
    <xdr:to>
      <xdr:col>18</xdr:col>
      <xdr:colOff>1491</xdr:colOff>
      <xdr:row>34</xdr:row>
      <xdr:rowOff>48</xdr:rowOff>
    </xdr:to>
    <xdr:sp macro="" textlink="">
      <xdr:nvSpPr>
        <xdr:cNvPr id="652" name="左大かっこ 651">
          <a:extLst>
            <a:ext uri="{FF2B5EF4-FFF2-40B4-BE49-F238E27FC236}">
              <a16:creationId xmlns:a16="http://schemas.microsoft.com/office/drawing/2014/main" id="{ACC1F4D9-B6D4-4446-96BD-8C363805AFE7}"/>
            </a:ext>
          </a:extLst>
        </xdr:cNvPr>
        <xdr:cNvSpPr/>
      </xdr:nvSpPr>
      <xdr:spPr>
        <a:xfrm flipH="1">
          <a:off x="1885950"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44</xdr:row>
      <xdr:rowOff>11430</xdr:rowOff>
    </xdr:from>
    <xdr:to>
      <xdr:col>4</xdr:col>
      <xdr:colOff>78323</xdr:colOff>
      <xdr:row>51</xdr:row>
      <xdr:rowOff>49</xdr:rowOff>
    </xdr:to>
    <xdr:sp macro="" textlink="">
      <xdr:nvSpPr>
        <xdr:cNvPr id="653" name="左大かっこ 652">
          <a:extLst>
            <a:ext uri="{FF2B5EF4-FFF2-40B4-BE49-F238E27FC236}">
              <a16:creationId xmlns:a16="http://schemas.microsoft.com/office/drawing/2014/main" id="{C7BAD132-9012-4362-AC1C-7B1CFF535FA4}"/>
            </a:ext>
          </a:extLst>
        </xdr:cNvPr>
        <xdr:cNvSpPr/>
      </xdr:nvSpPr>
      <xdr:spPr>
        <a:xfrm>
          <a:off x="1135380"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44</xdr:row>
      <xdr:rowOff>11430</xdr:rowOff>
    </xdr:from>
    <xdr:to>
      <xdr:col>9</xdr:col>
      <xdr:colOff>1491</xdr:colOff>
      <xdr:row>51</xdr:row>
      <xdr:rowOff>49</xdr:rowOff>
    </xdr:to>
    <xdr:sp macro="" textlink="">
      <xdr:nvSpPr>
        <xdr:cNvPr id="654" name="左大かっこ 653">
          <a:extLst>
            <a:ext uri="{FF2B5EF4-FFF2-40B4-BE49-F238E27FC236}">
              <a16:creationId xmlns:a16="http://schemas.microsoft.com/office/drawing/2014/main" id="{7344AC15-FAC5-4812-87EE-3FE015CDFB7F}"/>
            </a:ext>
          </a:extLst>
        </xdr:cNvPr>
        <xdr:cNvSpPr/>
      </xdr:nvSpPr>
      <xdr:spPr>
        <a:xfrm flipH="1">
          <a:off x="1885950"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51</xdr:row>
      <xdr:rowOff>11430</xdr:rowOff>
    </xdr:from>
    <xdr:to>
      <xdr:col>4</xdr:col>
      <xdr:colOff>78323</xdr:colOff>
      <xdr:row>58</xdr:row>
      <xdr:rowOff>49</xdr:rowOff>
    </xdr:to>
    <xdr:sp macro="" textlink="">
      <xdr:nvSpPr>
        <xdr:cNvPr id="655" name="左大かっこ 654">
          <a:extLst>
            <a:ext uri="{FF2B5EF4-FFF2-40B4-BE49-F238E27FC236}">
              <a16:creationId xmlns:a16="http://schemas.microsoft.com/office/drawing/2014/main" id="{0D5A7E95-FC93-4E15-A480-62685309E145}"/>
            </a:ext>
          </a:extLst>
        </xdr:cNvPr>
        <xdr:cNvSpPr/>
      </xdr:nvSpPr>
      <xdr:spPr>
        <a:xfrm>
          <a:off x="1135380"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51</xdr:row>
      <xdr:rowOff>11430</xdr:rowOff>
    </xdr:from>
    <xdr:to>
      <xdr:col>9</xdr:col>
      <xdr:colOff>1491</xdr:colOff>
      <xdr:row>58</xdr:row>
      <xdr:rowOff>49</xdr:rowOff>
    </xdr:to>
    <xdr:sp macro="" textlink="">
      <xdr:nvSpPr>
        <xdr:cNvPr id="656" name="左大かっこ 655">
          <a:extLst>
            <a:ext uri="{FF2B5EF4-FFF2-40B4-BE49-F238E27FC236}">
              <a16:creationId xmlns:a16="http://schemas.microsoft.com/office/drawing/2014/main" id="{2D84B6BA-B8E3-4B8C-BDA6-AFBD4A42F9CD}"/>
            </a:ext>
          </a:extLst>
        </xdr:cNvPr>
        <xdr:cNvSpPr/>
      </xdr:nvSpPr>
      <xdr:spPr>
        <a:xfrm flipH="1">
          <a:off x="1885950"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58</xdr:row>
      <xdr:rowOff>11430</xdr:rowOff>
    </xdr:from>
    <xdr:to>
      <xdr:col>4</xdr:col>
      <xdr:colOff>78323</xdr:colOff>
      <xdr:row>65</xdr:row>
      <xdr:rowOff>49</xdr:rowOff>
    </xdr:to>
    <xdr:sp macro="" textlink="">
      <xdr:nvSpPr>
        <xdr:cNvPr id="657" name="左大かっこ 656">
          <a:extLst>
            <a:ext uri="{FF2B5EF4-FFF2-40B4-BE49-F238E27FC236}">
              <a16:creationId xmlns:a16="http://schemas.microsoft.com/office/drawing/2014/main" id="{E0EA31FB-B32C-4B7E-86B4-9B5BB8119580}"/>
            </a:ext>
          </a:extLst>
        </xdr:cNvPr>
        <xdr:cNvSpPr/>
      </xdr:nvSpPr>
      <xdr:spPr>
        <a:xfrm>
          <a:off x="1135380"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58</xdr:row>
      <xdr:rowOff>11430</xdr:rowOff>
    </xdr:from>
    <xdr:to>
      <xdr:col>9</xdr:col>
      <xdr:colOff>1491</xdr:colOff>
      <xdr:row>65</xdr:row>
      <xdr:rowOff>49</xdr:rowOff>
    </xdr:to>
    <xdr:sp macro="" textlink="">
      <xdr:nvSpPr>
        <xdr:cNvPr id="658" name="左大かっこ 657">
          <a:extLst>
            <a:ext uri="{FF2B5EF4-FFF2-40B4-BE49-F238E27FC236}">
              <a16:creationId xmlns:a16="http://schemas.microsoft.com/office/drawing/2014/main" id="{700D75FD-2A84-45E0-BB36-9A5F0E2568A5}"/>
            </a:ext>
          </a:extLst>
        </xdr:cNvPr>
        <xdr:cNvSpPr/>
      </xdr:nvSpPr>
      <xdr:spPr>
        <a:xfrm flipH="1">
          <a:off x="1885950"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65</xdr:row>
      <xdr:rowOff>11430</xdr:rowOff>
    </xdr:from>
    <xdr:to>
      <xdr:col>4</xdr:col>
      <xdr:colOff>78323</xdr:colOff>
      <xdr:row>72</xdr:row>
      <xdr:rowOff>48</xdr:rowOff>
    </xdr:to>
    <xdr:sp macro="" textlink="">
      <xdr:nvSpPr>
        <xdr:cNvPr id="659" name="左大かっこ 658">
          <a:extLst>
            <a:ext uri="{FF2B5EF4-FFF2-40B4-BE49-F238E27FC236}">
              <a16:creationId xmlns:a16="http://schemas.microsoft.com/office/drawing/2014/main" id="{007D6822-BA69-48F3-A4E4-FFAC035F0A9D}"/>
            </a:ext>
          </a:extLst>
        </xdr:cNvPr>
        <xdr:cNvSpPr/>
      </xdr:nvSpPr>
      <xdr:spPr>
        <a:xfrm>
          <a:off x="1135380"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65</xdr:row>
      <xdr:rowOff>11430</xdr:rowOff>
    </xdr:from>
    <xdr:to>
      <xdr:col>9</xdr:col>
      <xdr:colOff>1491</xdr:colOff>
      <xdr:row>72</xdr:row>
      <xdr:rowOff>48</xdr:rowOff>
    </xdr:to>
    <xdr:sp macro="" textlink="">
      <xdr:nvSpPr>
        <xdr:cNvPr id="660" name="左大かっこ 659">
          <a:extLst>
            <a:ext uri="{FF2B5EF4-FFF2-40B4-BE49-F238E27FC236}">
              <a16:creationId xmlns:a16="http://schemas.microsoft.com/office/drawing/2014/main" id="{0D6348CD-84B8-4FF1-824E-E5D62C7C1F8A}"/>
            </a:ext>
          </a:extLst>
        </xdr:cNvPr>
        <xdr:cNvSpPr/>
      </xdr:nvSpPr>
      <xdr:spPr>
        <a:xfrm flipH="1">
          <a:off x="1885950"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72</xdr:row>
      <xdr:rowOff>11430</xdr:rowOff>
    </xdr:from>
    <xdr:to>
      <xdr:col>4</xdr:col>
      <xdr:colOff>78323</xdr:colOff>
      <xdr:row>79</xdr:row>
      <xdr:rowOff>49</xdr:rowOff>
    </xdr:to>
    <xdr:sp macro="" textlink="">
      <xdr:nvSpPr>
        <xdr:cNvPr id="661" name="左大かっこ 660">
          <a:extLst>
            <a:ext uri="{FF2B5EF4-FFF2-40B4-BE49-F238E27FC236}">
              <a16:creationId xmlns:a16="http://schemas.microsoft.com/office/drawing/2014/main" id="{098E62F6-24CB-485B-8591-9843B5121B36}"/>
            </a:ext>
          </a:extLst>
        </xdr:cNvPr>
        <xdr:cNvSpPr/>
      </xdr:nvSpPr>
      <xdr:spPr>
        <a:xfrm>
          <a:off x="1135380"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72</xdr:row>
      <xdr:rowOff>11430</xdr:rowOff>
    </xdr:from>
    <xdr:to>
      <xdr:col>9</xdr:col>
      <xdr:colOff>1491</xdr:colOff>
      <xdr:row>79</xdr:row>
      <xdr:rowOff>49</xdr:rowOff>
    </xdr:to>
    <xdr:sp macro="" textlink="">
      <xdr:nvSpPr>
        <xdr:cNvPr id="662" name="左大かっこ 661">
          <a:extLst>
            <a:ext uri="{FF2B5EF4-FFF2-40B4-BE49-F238E27FC236}">
              <a16:creationId xmlns:a16="http://schemas.microsoft.com/office/drawing/2014/main" id="{C65A8C1F-AB6A-4C45-A95F-8D357F1A1DC6}"/>
            </a:ext>
          </a:extLst>
        </xdr:cNvPr>
        <xdr:cNvSpPr/>
      </xdr:nvSpPr>
      <xdr:spPr>
        <a:xfrm flipH="1">
          <a:off x="1885950"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44</xdr:row>
      <xdr:rowOff>11430</xdr:rowOff>
    </xdr:from>
    <xdr:to>
      <xdr:col>13</xdr:col>
      <xdr:colOff>78323</xdr:colOff>
      <xdr:row>51</xdr:row>
      <xdr:rowOff>49</xdr:rowOff>
    </xdr:to>
    <xdr:sp macro="" textlink="">
      <xdr:nvSpPr>
        <xdr:cNvPr id="663" name="左大かっこ 662">
          <a:extLst>
            <a:ext uri="{FF2B5EF4-FFF2-40B4-BE49-F238E27FC236}">
              <a16:creationId xmlns:a16="http://schemas.microsoft.com/office/drawing/2014/main" id="{86FE4D43-A110-4756-9ACA-95788824E2FB}"/>
            </a:ext>
          </a:extLst>
        </xdr:cNvPr>
        <xdr:cNvSpPr/>
      </xdr:nvSpPr>
      <xdr:spPr>
        <a:xfrm>
          <a:off x="3678555"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44</xdr:row>
      <xdr:rowOff>11430</xdr:rowOff>
    </xdr:from>
    <xdr:to>
      <xdr:col>18</xdr:col>
      <xdr:colOff>1491</xdr:colOff>
      <xdr:row>51</xdr:row>
      <xdr:rowOff>49</xdr:rowOff>
    </xdr:to>
    <xdr:sp macro="" textlink="">
      <xdr:nvSpPr>
        <xdr:cNvPr id="664" name="左大かっこ 663">
          <a:extLst>
            <a:ext uri="{FF2B5EF4-FFF2-40B4-BE49-F238E27FC236}">
              <a16:creationId xmlns:a16="http://schemas.microsoft.com/office/drawing/2014/main" id="{C51E0328-F13E-4FBF-B4C7-D7C33B5FFFE0}"/>
            </a:ext>
          </a:extLst>
        </xdr:cNvPr>
        <xdr:cNvSpPr/>
      </xdr:nvSpPr>
      <xdr:spPr>
        <a:xfrm flipH="1">
          <a:off x="4429125"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51</xdr:row>
      <xdr:rowOff>11430</xdr:rowOff>
    </xdr:from>
    <xdr:to>
      <xdr:col>13</xdr:col>
      <xdr:colOff>78323</xdr:colOff>
      <xdr:row>58</xdr:row>
      <xdr:rowOff>49</xdr:rowOff>
    </xdr:to>
    <xdr:sp macro="" textlink="">
      <xdr:nvSpPr>
        <xdr:cNvPr id="665" name="左大かっこ 664">
          <a:extLst>
            <a:ext uri="{FF2B5EF4-FFF2-40B4-BE49-F238E27FC236}">
              <a16:creationId xmlns:a16="http://schemas.microsoft.com/office/drawing/2014/main" id="{531867E1-7806-4B09-9F85-09B5EA15B1FC}"/>
            </a:ext>
          </a:extLst>
        </xdr:cNvPr>
        <xdr:cNvSpPr/>
      </xdr:nvSpPr>
      <xdr:spPr>
        <a:xfrm>
          <a:off x="3678555"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51</xdr:row>
      <xdr:rowOff>11430</xdr:rowOff>
    </xdr:from>
    <xdr:to>
      <xdr:col>18</xdr:col>
      <xdr:colOff>1491</xdr:colOff>
      <xdr:row>58</xdr:row>
      <xdr:rowOff>49</xdr:rowOff>
    </xdr:to>
    <xdr:sp macro="" textlink="">
      <xdr:nvSpPr>
        <xdr:cNvPr id="666" name="左大かっこ 665">
          <a:extLst>
            <a:ext uri="{FF2B5EF4-FFF2-40B4-BE49-F238E27FC236}">
              <a16:creationId xmlns:a16="http://schemas.microsoft.com/office/drawing/2014/main" id="{FD902AC9-6EE6-4BED-98F4-146A15901B8F}"/>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58</xdr:row>
      <xdr:rowOff>11430</xdr:rowOff>
    </xdr:from>
    <xdr:to>
      <xdr:col>13</xdr:col>
      <xdr:colOff>78323</xdr:colOff>
      <xdr:row>65</xdr:row>
      <xdr:rowOff>49</xdr:rowOff>
    </xdr:to>
    <xdr:sp macro="" textlink="">
      <xdr:nvSpPr>
        <xdr:cNvPr id="667" name="左大かっこ 666">
          <a:extLst>
            <a:ext uri="{FF2B5EF4-FFF2-40B4-BE49-F238E27FC236}">
              <a16:creationId xmlns:a16="http://schemas.microsoft.com/office/drawing/2014/main" id="{1498B46A-2E94-4B24-A76C-38BDBDB220D8}"/>
            </a:ext>
          </a:extLst>
        </xdr:cNvPr>
        <xdr:cNvSpPr/>
      </xdr:nvSpPr>
      <xdr:spPr>
        <a:xfrm>
          <a:off x="3678555"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58</xdr:row>
      <xdr:rowOff>11430</xdr:rowOff>
    </xdr:from>
    <xdr:to>
      <xdr:col>18</xdr:col>
      <xdr:colOff>1491</xdr:colOff>
      <xdr:row>65</xdr:row>
      <xdr:rowOff>49</xdr:rowOff>
    </xdr:to>
    <xdr:sp macro="" textlink="">
      <xdr:nvSpPr>
        <xdr:cNvPr id="668" name="左大かっこ 667">
          <a:extLst>
            <a:ext uri="{FF2B5EF4-FFF2-40B4-BE49-F238E27FC236}">
              <a16:creationId xmlns:a16="http://schemas.microsoft.com/office/drawing/2014/main" id="{DAA2332F-AB68-42E1-9EE4-026E05150968}"/>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65</xdr:row>
      <xdr:rowOff>11430</xdr:rowOff>
    </xdr:from>
    <xdr:to>
      <xdr:col>13</xdr:col>
      <xdr:colOff>78323</xdr:colOff>
      <xdr:row>72</xdr:row>
      <xdr:rowOff>48</xdr:rowOff>
    </xdr:to>
    <xdr:sp macro="" textlink="">
      <xdr:nvSpPr>
        <xdr:cNvPr id="669" name="左大かっこ 668">
          <a:extLst>
            <a:ext uri="{FF2B5EF4-FFF2-40B4-BE49-F238E27FC236}">
              <a16:creationId xmlns:a16="http://schemas.microsoft.com/office/drawing/2014/main" id="{EC3543E4-DF44-4923-8435-9EBA15DDF7C9}"/>
            </a:ext>
          </a:extLst>
        </xdr:cNvPr>
        <xdr:cNvSpPr/>
      </xdr:nvSpPr>
      <xdr:spPr>
        <a:xfrm>
          <a:off x="3678555"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65</xdr:row>
      <xdr:rowOff>11430</xdr:rowOff>
    </xdr:from>
    <xdr:to>
      <xdr:col>18</xdr:col>
      <xdr:colOff>1491</xdr:colOff>
      <xdr:row>72</xdr:row>
      <xdr:rowOff>48</xdr:rowOff>
    </xdr:to>
    <xdr:sp macro="" textlink="">
      <xdr:nvSpPr>
        <xdr:cNvPr id="670" name="左大かっこ 669">
          <a:extLst>
            <a:ext uri="{FF2B5EF4-FFF2-40B4-BE49-F238E27FC236}">
              <a16:creationId xmlns:a16="http://schemas.microsoft.com/office/drawing/2014/main" id="{B515789C-7F8B-44E0-917F-94D19415F2CF}"/>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72</xdr:row>
      <xdr:rowOff>11430</xdr:rowOff>
    </xdr:from>
    <xdr:to>
      <xdr:col>13</xdr:col>
      <xdr:colOff>78323</xdr:colOff>
      <xdr:row>79</xdr:row>
      <xdr:rowOff>49</xdr:rowOff>
    </xdr:to>
    <xdr:sp macro="" textlink="">
      <xdr:nvSpPr>
        <xdr:cNvPr id="671" name="左大かっこ 670">
          <a:extLst>
            <a:ext uri="{FF2B5EF4-FFF2-40B4-BE49-F238E27FC236}">
              <a16:creationId xmlns:a16="http://schemas.microsoft.com/office/drawing/2014/main" id="{AE9843A5-36C1-4FA9-B39E-D2495AFDB352}"/>
            </a:ext>
          </a:extLst>
        </xdr:cNvPr>
        <xdr:cNvSpPr/>
      </xdr:nvSpPr>
      <xdr:spPr>
        <a:xfrm>
          <a:off x="3678555"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72</xdr:row>
      <xdr:rowOff>11430</xdr:rowOff>
    </xdr:from>
    <xdr:to>
      <xdr:col>18</xdr:col>
      <xdr:colOff>1491</xdr:colOff>
      <xdr:row>79</xdr:row>
      <xdr:rowOff>49</xdr:rowOff>
    </xdr:to>
    <xdr:sp macro="" textlink="">
      <xdr:nvSpPr>
        <xdr:cNvPr id="672" name="左大かっこ 671">
          <a:extLst>
            <a:ext uri="{FF2B5EF4-FFF2-40B4-BE49-F238E27FC236}">
              <a16:creationId xmlns:a16="http://schemas.microsoft.com/office/drawing/2014/main" id="{63308CA1-B6B2-48B2-9D4C-849F2CE4BA45}"/>
            </a:ext>
          </a:extLst>
        </xdr:cNvPr>
        <xdr:cNvSpPr/>
      </xdr:nvSpPr>
      <xdr:spPr>
        <a:xfrm flipH="1">
          <a:off x="4429125"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51</xdr:row>
      <xdr:rowOff>11430</xdr:rowOff>
    </xdr:from>
    <xdr:to>
      <xdr:col>18</xdr:col>
      <xdr:colOff>1491</xdr:colOff>
      <xdr:row>58</xdr:row>
      <xdr:rowOff>49</xdr:rowOff>
    </xdr:to>
    <xdr:sp macro="" textlink="">
      <xdr:nvSpPr>
        <xdr:cNvPr id="673" name="左大かっこ 672">
          <a:extLst>
            <a:ext uri="{FF2B5EF4-FFF2-40B4-BE49-F238E27FC236}">
              <a16:creationId xmlns:a16="http://schemas.microsoft.com/office/drawing/2014/main" id="{0B4447C0-E217-4DCD-8503-80C3FCA677BA}"/>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58</xdr:row>
      <xdr:rowOff>11430</xdr:rowOff>
    </xdr:from>
    <xdr:to>
      <xdr:col>18</xdr:col>
      <xdr:colOff>1491</xdr:colOff>
      <xdr:row>65</xdr:row>
      <xdr:rowOff>49</xdr:rowOff>
    </xdr:to>
    <xdr:sp macro="" textlink="">
      <xdr:nvSpPr>
        <xdr:cNvPr id="674" name="左大かっこ 673">
          <a:extLst>
            <a:ext uri="{FF2B5EF4-FFF2-40B4-BE49-F238E27FC236}">
              <a16:creationId xmlns:a16="http://schemas.microsoft.com/office/drawing/2014/main" id="{0FE0D31E-6D30-442C-8A79-776584F7C885}"/>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65</xdr:row>
      <xdr:rowOff>11430</xdr:rowOff>
    </xdr:from>
    <xdr:to>
      <xdr:col>18</xdr:col>
      <xdr:colOff>1491</xdr:colOff>
      <xdr:row>72</xdr:row>
      <xdr:rowOff>48</xdr:rowOff>
    </xdr:to>
    <xdr:sp macro="" textlink="">
      <xdr:nvSpPr>
        <xdr:cNvPr id="675" name="左大かっこ 674">
          <a:extLst>
            <a:ext uri="{FF2B5EF4-FFF2-40B4-BE49-F238E27FC236}">
              <a16:creationId xmlns:a16="http://schemas.microsoft.com/office/drawing/2014/main" id="{51DF8C5C-E32D-4BDF-9077-FB6CE5B9D4E6}"/>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82</xdr:row>
      <xdr:rowOff>11430</xdr:rowOff>
    </xdr:from>
    <xdr:to>
      <xdr:col>4</xdr:col>
      <xdr:colOff>78323</xdr:colOff>
      <xdr:row>89</xdr:row>
      <xdr:rowOff>49</xdr:rowOff>
    </xdr:to>
    <xdr:sp macro="" textlink="">
      <xdr:nvSpPr>
        <xdr:cNvPr id="676" name="左大かっこ 675">
          <a:extLst>
            <a:ext uri="{FF2B5EF4-FFF2-40B4-BE49-F238E27FC236}">
              <a16:creationId xmlns:a16="http://schemas.microsoft.com/office/drawing/2014/main" id="{EA6467C5-4F2A-43C0-961D-CCB0EC5A4232}"/>
            </a:ext>
          </a:extLst>
        </xdr:cNvPr>
        <xdr:cNvSpPr/>
      </xdr:nvSpPr>
      <xdr:spPr>
        <a:xfrm>
          <a:off x="1135380"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82</xdr:row>
      <xdr:rowOff>11430</xdr:rowOff>
    </xdr:from>
    <xdr:to>
      <xdr:col>9</xdr:col>
      <xdr:colOff>1491</xdr:colOff>
      <xdr:row>89</xdr:row>
      <xdr:rowOff>49</xdr:rowOff>
    </xdr:to>
    <xdr:sp macro="" textlink="">
      <xdr:nvSpPr>
        <xdr:cNvPr id="677" name="左大かっこ 676">
          <a:extLst>
            <a:ext uri="{FF2B5EF4-FFF2-40B4-BE49-F238E27FC236}">
              <a16:creationId xmlns:a16="http://schemas.microsoft.com/office/drawing/2014/main" id="{425EC7CF-66BA-4983-8CE0-08C2C1EFBA34}"/>
            </a:ext>
          </a:extLst>
        </xdr:cNvPr>
        <xdr:cNvSpPr/>
      </xdr:nvSpPr>
      <xdr:spPr>
        <a:xfrm flipH="1">
          <a:off x="1885950"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89</xdr:row>
      <xdr:rowOff>11430</xdr:rowOff>
    </xdr:from>
    <xdr:to>
      <xdr:col>4</xdr:col>
      <xdr:colOff>78323</xdr:colOff>
      <xdr:row>96</xdr:row>
      <xdr:rowOff>49</xdr:rowOff>
    </xdr:to>
    <xdr:sp macro="" textlink="">
      <xdr:nvSpPr>
        <xdr:cNvPr id="678" name="左大かっこ 677">
          <a:extLst>
            <a:ext uri="{FF2B5EF4-FFF2-40B4-BE49-F238E27FC236}">
              <a16:creationId xmlns:a16="http://schemas.microsoft.com/office/drawing/2014/main" id="{0DC0265A-5E49-4745-AF8F-16F58CEC7018}"/>
            </a:ext>
          </a:extLst>
        </xdr:cNvPr>
        <xdr:cNvSpPr/>
      </xdr:nvSpPr>
      <xdr:spPr>
        <a:xfrm>
          <a:off x="1135380"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89</xdr:row>
      <xdr:rowOff>11430</xdr:rowOff>
    </xdr:from>
    <xdr:to>
      <xdr:col>9</xdr:col>
      <xdr:colOff>1491</xdr:colOff>
      <xdr:row>96</xdr:row>
      <xdr:rowOff>49</xdr:rowOff>
    </xdr:to>
    <xdr:sp macro="" textlink="">
      <xdr:nvSpPr>
        <xdr:cNvPr id="679" name="左大かっこ 678">
          <a:extLst>
            <a:ext uri="{FF2B5EF4-FFF2-40B4-BE49-F238E27FC236}">
              <a16:creationId xmlns:a16="http://schemas.microsoft.com/office/drawing/2014/main" id="{A093C681-F5A8-4B30-80C7-7C5F3DEF7F3F}"/>
            </a:ext>
          </a:extLst>
        </xdr:cNvPr>
        <xdr:cNvSpPr/>
      </xdr:nvSpPr>
      <xdr:spPr>
        <a:xfrm flipH="1">
          <a:off x="1885950"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96</xdr:row>
      <xdr:rowOff>11430</xdr:rowOff>
    </xdr:from>
    <xdr:to>
      <xdr:col>4</xdr:col>
      <xdr:colOff>78323</xdr:colOff>
      <xdr:row>103</xdr:row>
      <xdr:rowOff>49</xdr:rowOff>
    </xdr:to>
    <xdr:sp macro="" textlink="">
      <xdr:nvSpPr>
        <xdr:cNvPr id="680" name="左大かっこ 679">
          <a:extLst>
            <a:ext uri="{FF2B5EF4-FFF2-40B4-BE49-F238E27FC236}">
              <a16:creationId xmlns:a16="http://schemas.microsoft.com/office/drawing/2014/main" id="{6406486F-A0B6-49C6-A760-826757067B73}"/>
            </a:ext>
          </a:extLst>
        </xdr:cNvPr>
        <xdr:cNvSpPr/>
      </xdr:nvSpPr>
      <xdr:spPr>
        <a:xfrm>
          <a:off x="1135380"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96</xdr:row>
      <xdr:rowOff>11430</xdr:rowOff>
    </xdr:from>
    <xdr:to>
      <xdr:col>9</xdr:col>
      <xdr:colOff>1491</xdr:colOff>
      <xdr:row>103</xdr:row>
      <xdr:rowOff>49</xdr:rowOff>
    </xdr:to>
    <xdr:sp macro="" textlink="">
      <xdr:nvSpPr>
        <xdr:cNvPr id="681" name="左大かっこ 680">
          <a:extLst>
            <a:ext uri="{FF2B5EF4-FFF2-40B4-BE49-F238E27FC236}">
              <a16:creationId xmlns:a16="http://schemas.microsoft.com/office/drawing/2014/main" id="{FC3B423C-E82B-40E2-AEA6-4E795E6FE8BB}"/>
            </a:ext>
          </a:extLst>
        </xdr:cNvPr>
        <xdr:cNvSpPr/>
      </xdr:nvSpPr>
      <xdr:spPr>
        <a:xfrm flipH="1">
          <a:off x="1885950"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103</xdr:row>
      <xdr:rowOff>11430</xdr:rowOff>
    </xdr:from>
    <xdr:to>
      <xdr:col>4</xdr:col>
      <xdr:colOff>78323</xdr:colOff>
      <xdr:row>110</xdr:row>
      <xdr:rowOff>48</xdr:rowOff>
    </xdr:to>
    <xdr:sp macro="" textlink="">
      <xdr:nvSpPr>
        <xdr:cNvPr id="682" name="左大かっこ 681">
          <a:extLst>
            <a:ext uri="{FF2B5EF4-FFF2-40B4-BE49-F238E27FC236}">
              <a16:creationId xmlns:a16="http://schemas.microsoft.com/office/drawing/2014/main" id="{9E8722EB-8FCA-49BA-9645-98551B30E74D}"/>
            </a:ext>
          </a:extLst>
        </xdr:cNvPr>
        <xdr:cNvSpPr/>
      </xdr:nvSpPr>
      <xdr:spPr>
        <a:xfrm>
          <a:off x="1135380"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103</xdr:row>
      <xdr:rowOff>11430</xdr:rowOff>
    </xdr:from>
    <xdr:to>
      <xdr:col>9</xdr:col>
      <xdr:colOff>1491</xdr:colOff>
      <xdr:row>110</xdr:row>
      <xdr:rowOff>48</xdr:rowOff>
    </xdr:to>
    <xdr:sp macro="" textlink="">
      <xdr:nvSpPr>
        <xdr:cNvPr id="683" name="左大かっこ 682">
          <a:extLst>
            <a:ext uri="{FF2B5EF4-FFF2-40B4-BE49-F238E27FC236}">
              <a16:creationId xmlns:a16="http://schemas.microsoft.com/office/drawing/2014/main" id="{BD32CBB6-2259-424E-AEF8-DB27AEA456E4}"/>
            </a:ext>
          </a:extLst>
        </xdr:cNvPr>
        <xdr:cNvSpPr/>
      </xdr:nvSpPr>
      <xdr:spPr>
        <a:xfrm flipH="1">
          <a:off x="1885950"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110</xdr:row>
      <xdr:rowOff>11430</xdr:rowOff>
    </xdr:from>
    <xdr:to>
      <xdr:col>4</xdr:col>
      <xdr:colOff>78323</xdr:colOff>
      <xdr:row>117</xdr:row>
      <xdr:rowOff>49</xdr:rowOff>
    </xdr:to>
    <xdr:sp macro="" textlink="">
      <xdr:nvSpPr>
        <xdr:cNvPr id="684" name="左大かっこ 683">
          <a:extLst>
            <a:ext uri="{FF2B5EF4-FFF2-40B4-BE49-F238E27FC236}">
              <a16:creationId xmlns:a16="http://schemas.microsoft.com/office/drawing/2014/main" id="{E9509F2F-A852-47DC-BF8B-7409FE1112C5}"/>
            </a:ext>
          </a:extLst>
        </xdr:cNvPr>
        <xdr:cNvSpPr/>
      </xdr:nvSpPr>
      <xdr:spPr>
        <a:xfrm>
          <a:off x="1135380"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110</xdr:row>
      <xdr:rowOff>11430</xdr:rowOff>
    </xdr:from>
    <xdr:to>
      <xdr:col>9</xdr:col>
      <xdr:colOff>1491</xdr:colOff>
      <xdr:row>117</xdr:row>
      <xdr:rowOff>49</xdr:rowOff>
    </xdr:to>
    <xdr:sp macro="" textlink="">
      <xdr:nvSpPr>
        <xdr:cNvPr id="685" name="左大かっこ 684">
          <a:extLst>
            <a:ext uri="{FF2B5EF4-FFF2-40B4-BE49-F238E27FC236}">
              <a16:creationId xmlns:a16="http://schemas.microsoft.com/office/drawing/2014/main" id="{6152C6CB-218F-4904-949B-864F89FF4C0C}"/>
            </a:ext>
          </a:extLst>
        </xdr:cNvPr>
        <xdr:cNvSpPr/>
      </xdr:nvSpPr>
      <xdr:spPr>
        <a:xfrm flipH="1">
          <a:off x="1885950"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82</xdr:row>
      <xdr:rowOff>11430</xdr:rowOff>
    </xdr:from>
    <xdr:to>
      <xdr:col>13</xdr:col>
      <xdr:colOff>78323</xdr:colOff>
      <xdr:row>89</xdr:row>
      <xdr:rowOff>49</xdr:rowOff>
    </xdr:to>
    <xdr:sp macro="" textlink="">
      <xdr:nvSpPr>
        <xdr:cNvPr id="686" name="左大かっこ 685">
          <a:extLst>
            <a:ext uri="{FF2B5EF4-FFF2-40B4-BE49-F238E27FC236}">
              <a16:creationId xmlns:a16="http://schemas.microsoft.com/office/drawing/2014/main" id="{91CD09EF-5F3A-44A3-952E-981A2594EA73}"/>
            </a:ext>
          </a:extLst>
        </xdr:cNvPr>
        <xdr:cNvSpPr/>
      </xdr:nvSpPr>
      <xdr:spPr>
        <a:xfrm>
          <a:off x="3678555"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82</xdr:row>
      <xdr:rowOff>11430</xdr:rowOff>
    </xdr:from>
    <xdr:to>
      <xdr:col>18</xdr:col>
      <xdr:colOff>1491</xdr:colOff>
      <xdr:row>89</xdr:row>
      <xdr:rowOff>49</xdr:rowOff>
    </xdr:to>
    <xdr:sp macro="" textlink="">
      <xdr:nvSpPr>
        <xdr:cNvPr id="687" name="左大かっこ 686">
          <a:extLst>
            <a:ext uri="{FF2B5EF4-FFF2-40B4-BE49-F238E27FC236}">
              <a16:creationId xmlns:a16="http://schemas.microsoft.com/office/drawing/2014/main" id="{64DF6C46-0FCD-4837-AA63-71A3D4D474CD}"/>
            </a:ext>
          </a:extLst>
        </xdr:cNvPr>
        <xdr:cNvSpPr/>
      </xdr:nvSpPr>
      <xdr:spPr>
        <a:xfrm flipH="1">
          <a:off x="4429125"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89</xdr:row>
      <xdr:rowOff>11430</xdr:rowOff>
    </xdr:from>
    <xdr:to>
      <xdr:col>13</xdr:col>
      <xdr:colOff>78323</xdr:colOff>
      <xdr:row>96</xdr:row>
      <xdr:rowOff>49</xdr:rowOff>
    </xdr:to>
    <xdr:sp macro="" textlink="">
      <xdr:nvSpPr>
        <xdr:cNvPr id="688" name="左大かっこ 687">
          <a:extLst>
            <a:ext uri="{FF2B5EF4-FFF2-40B4-BE49-F238E27FC236}">
              <a16:creationId xmlns:a16="http://schemas.microsoft.com/office/drawing/2014/main" id="{28C5EE4C-726D-4520-BEB5-5766AD5C9172}"/>
            </a:ext>
          </a:extLst>
        </xdr:cNvPr>
        <xdr:cNvSpPr/>
      </xdr:nvSpPr>
      <xdr:spPr>
        <a:xfrm>
          <a:off x="3678555"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89</xdr:row>
      <xdr:rowOff>11430</xdr:rowOff>
    </xdr:from>
    <xdr:to>
      <xdr:col>18</xdr:col>
      <xdr:colOff>1491</xdr:colOff>
      <xdr:row>96</xdr:row>
      <xdr:rowOff>49</xdr:rowOff>
    </xdr:to>
    <xdr:sp macro="" textlink="">
      <xdr:nvSpPr>
        <xdr:cNvPr id="689" name="左大かっこ 688">
          <a:extLst>
            <a:ext uri="{FF2B5EF4-FFF2-40B4-BE49-F238E27FC236}">
              <a16:creationId xmlns:a16="http://schemas.microsoft.com/office/drawing/2014/main" id="{306E68B9-5A2B-437D-9FDF-36BB145C494D}"/>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96</xdr:row>
      <xdr:rowOff>11430</xdr:rowOff>
    </xdr:from>
    <xdr:to>
      <xdr:col>13</xdr:col>
      <xdr:colOff>78323</xdr:colOff>
      <xdr:row>103</xdr:row>
      <xdr:rowOff>49</xdr:rowOff>
    </xdr:to>
    <xdr:sp macro="" textlink="">
      <xdr:nvSpPr>
        <xdr:cNvPr id="690" name="左大かっこ 689">
          <a:extLst>
            <a:ext uri="{FF2B5EF4-FFF2-40B4-BE49-F238E27FC236}">
              <a16:creationId xmlns:a16="http://schemas.microsoft.com/office/drawing/2014/main" id="{18020EF2-E874-42EF-A3A7-71FA5D034FEC}"/>
            </a:ext>
          </a:extLst>
        </xdr:cNvPr>
        <xdr:cNvSpPr/>
      </xdr:nvSpPr>
      <xdr:spPr>
        <a:xfrm>
          <a:off x="3678555"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96</xdr:row>
      <xdr:rowOff>11430</xdr:rowOff>
    </xdr:from>
    <xdr:to>
      <xdr:col>18</xdr:col>
      <xdr:colOff>1491</xdr:colOff>
      <xdr:row>103</xdr:row>
      <xdr:rowOff>49</xdr:rowOff>
    </xdr:to>
    <xdr:sp macro="" textlink="">
      <xdr:nvSpPr>
        <xdr:cNvPr id="691" name="左大かっこ 690">
          <a:extLst>
            <a:ext uri="{FF2B5EF4-FFF2-40B4-BE49-F238E27FC236}">
              <a16:creationId xmlns:a16="http://schemas.microsoft.com/office/drawing/2014/main" id="{06519BC2-9F80-49D9-9C6D-5FF3A4719A26}"/>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103</xdr:row>
      <xdr:rowOff>11430</xdr:rowOff>
    </xdr:from>
    <xdr:to>
      <xdr:col>13</xdr:col>
      <xdr:colOff>78323</xdr:colOff>
      <xdr:row>110</xdr:row>
      <xdr:rowOff>48</xdr:rowOff>
    </xdr:to>
    <xdr:sp macro="" textlink="">
      <xdr:nvSpPr>
        <xdr:cNvPr id="692" name="左大かっこ 691">
          <a:extLst>
            <a:ext uri="{FF2B5EF4-FFF2-40B4-BE49-F238E27FC236}">
              <a16:creationId xmlns:a16="http://schemas.microsoft.com/office/drawing/2014/main" id="{B39C69F1-1E5C-4116-8836-4703868FEC90}"/>
            </a:ext>
          </a:extLst>
        </xdr:cNvPr>
        <xdr:cNvSpPr/>
      </xdr:nvSpPr>
      <xdr:spPr>
        <a:xfrm>
          <a:off x="3678555"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103</xdr:row>
      <xdr:rowOff>11430</xdr:rowOff>
    </xdr:from>
    <xdr:to>
      <xdr:col>18</xdr:col>
      <xdr:colOff>1491</xdr:colOff>
      <xdr:row>110</xdr:row>
      <xdr:rowOff>48</xdr:rowOff>
    </xdr:to>
    <xdr:sp macro="" textlink="">
      <xdr:nvSpPr>
        <xdr:cNvPr id="693" name="左大かっこ 692">
          <a:extLst>
            <a:ext uri="{FF2B5EF4-FFF2-40B4-BE49-F238E27FC236}">
              <a16:creationId xmlns:a16="http://schemas.microsoft.com/office/drawing/2014/main" id="{46E1897A-865A-41DC-90B8-580F15D33E3A}"/>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110</xdr:row>
      <xdr:rowOff>11430</xdr:rowOff>
    </xdr:from>
    <xdr:to>
      <xdr:col>13</xdr:col>
      <xdr:colOff>78323</xdr:colOff>
      <xdr:row>117</xdr:row>
      <xdr:rowOff>49</xdr:rowOff>
    </xdr:to>
    <xdr:sp macro="" textlink="">
      <xdr:nvSpPr>
        <xdr:cNvPr id="694" name="左大かっこ 693">
          <a:extLst>
            <a:ext uri="{FF2B5EF4-FFF2-40B4-BE49-F238E27FC236}">
              <a16:creationId xmlns:a16="http://schemas.microsoft.com/office/drawing/2014/main" id="{8C96DF5E-92F1-42BD-B130-F1E34D3EB77C}"/>
            </a:ext>
          </a:extLst>
        </xdr:cNvPr>
        <xdr:cNvSpPr/>
      </xdr:nvSpPr>
      <xdr:spPr>
        <a:xfrm>
          <a:off x="3678555"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110</xdr:row>
      <xdr:rowOff>11430</xdr:rowOff>
    </xdr:from>
    <xdr:to>
      <xdr:col>18</xdr:col>
      <xdr:colOff>1491</xdr:colOff>
      <xdr:row>117</xdr:row>
      <xdr:rowOff>49</xdr:rowOff>
    </xdr:to>
    <xdr:sp macro="" textlink="">
      <xdr:nvSpPr>
        <xdr:cNvPr id="695" name="左大かっこ 694">
          <a:extLst>
            <a:ext uri="{FF2B5EF4-FFF2-40B4-BE49-F238E27FC236}">
              <a16:creationId xmlns:a16="http://schemas.microsoft.com/office/drawing/2014/main" id="{C7E61D81-1026-4C46-903A-C44A9967B629}"/>
            </a:ext>
          </a:extLst>
        </xdr:cNvPr>
        <xdr:cNvSpPr/>
      </xdr:nvSpPr>
      <xdr:spPr>
        <a:xfrm flipH="1">
          <a:off x="4429125"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89</xdr:row>
      <xdr:rowOff>11430</xdr:rowOff>
    </xdr:from>
    <xdr:to>
      <xdr:col>18</xdr:col>
      <xdr:colOff>1491</xdr:colOff>
      <xdr:row>96</xdr:row>
      <xdr:rowOff>49</xdr:rowOff>
    </xdr:to>
    <xdr:sp macro="" textlink="">
      <xdr:nvSpPr>
        <xdr:cNvPr id="696" name="左大かっこ 695">
          <a:extLst>
            <a:ext uri="{FF2B5EF4-FFF2-40B4-BE49-F238E27FC236}">
              <a16:creationId xmlns:a16="http://schemas.microsoft.com/office/drawing/2014/main" id="{4D348F6C-4467-4F00-8480-EC45B5334AA9}"/>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96</xdr:row>
      <xdr:rowOff>11430</xdr:rowOff>
    </xdr:from>
    <xdr:to>
      <xdr:col>18</xdr:col>
      <xdr:colOff>1491</xdr:colOff>
      <xdr:row>103</xdr:row>
      <xdr:rowOff>49</xdr:rowOff>
    </xdr:to>
    <xdr:sp macro="" textlink="">
      <xdr:nvSpPr>
        <xdr:cNvPr id="697" name="左大かっこ 696">
          <a:extLst>
            <a:ext uri="{FF2B5EF4-FFF2-40B4-BE49-F238E27FC236}">
              <a16:creationId xmlns:a16="http://schemas.microsoft.com/office/drawing/2014/main" id="{3EEA54AB-4C6C-43F3-8E11-C32781905D62}"/>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103</xdr:row>
      <xdr:rowOff>11430</xdr:rowOff>
    </xdr:from>
    <xdr:to>
      <xdr:col>18</xdr:col>
      <xdr:colOff>1491</xdr:colOff>
      <xdr:row>110</xdr:row>
      <xdr:rowOff>48</xdr:rowOff>
    </xdr:to>
    <xdr:sp macro="" textlink="">
      <xdr:nvSpPr>
        <xdr:cNvPr id="698" name="左大かっこ 697">
          <a:extLst>
            <a:ext uri="{FF2B5EF4-FFF2-40B4-BE49-F238E27FC236}">
              <a16:creationId xmlns:a16="http://schemas.microsoft.com/office/drawing/2014/main" id="{1AA0EEF0-6E43-4BD1-A249-9597AC4351B1}"/>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124</xdr:row>
      <xdr:rowOff>11430</xdr:rowOff>
    </xdr:from>
    <xdr:to>
      <xdr:col>4</xdr:col>
      <xdr:colOff>78323</xdr:colOff>
      <xdr:row>131</xdr:row>
      <xdr:rowOff>49</xdr:rowOff>
    </xdr:to>
    <xdr:sp macro="" textlink="">
      <xdr:nvSpPr>
        <xdr:cNvPr id="699" name="左大かっこ 698">
          <a:extLst>
            <a:ext uri="{FF2B5EF4-FFF2-40B4-BE49-F238E27FC236}">
              <a16:creationId xmlns:a16="http://schemas.microsoft.com/office/drawing/2014/main" id="{557621D3-BF6A-4D15-9B83-8D1D65A742F3}"/>
            </a:ext>
          </a:extLst>
        </xdr:cNvPr>
        <xdr:cNvSpPr/>
      </xdr:nvSpPr>
      <xdr:spPr>
        <a:xfrm>
          <a:off x="1135380"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124</xdr:row>
      <xdr:rowOff>11430</xdr:rowOff>
    </xdr:from>
    <xdr:to>
      <xdr:col>9</xdr:col>
      <xdr:colOff>1491</xdr:colOff>
      <xdr:row>131</xdr:row>
      <xdr:rowOff>49</xdr:rowOff>
    </xdr:to>
    <xdr:sp macro="" textlink="">
      <xdr:nvSpPr>
        <xdr:cNvPr id="700" name="左大かっこ 699">
          <a:extLst>
            <a:ext uri="{FF2B5EF4-FFF2-40B4-BE49-F238E27FC236}">
              <a16:creationId xmlns:a16="http://schemas.microsoft.com/office/drawing/2014/main" id="{8DB41F4E-8E19-4FEC-89C6-78426D04F2F7}"/>
            </a:ext>
          </a:extLst>
        </xdr:cNvPr>
        <xdr:cNvSpPr/>
      </xdr:nvSpPr>
      <xdr:spPr>
        <a:xfrm flipH="1">
          <a:off x="1885950"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131</xdr:row>
      <xdr:rowOff>11430</xdr:rowOff>
    </xdr:from>
    <xdr:to>
      <xdr:col>4</xdr:col>
      <xdr:colOff>78323</xdr:colOff>
      <xdr:row>138</xdr:row>
      <xdr:rowOff>49</xdr:rowOff>
    </xdr:to>
    <xdr:sp macro="" textlink="">
      <xdr:nvSpPr>
        <xdr:cNvPr id="701" name="左大かっこ 700">
          <a:extLst>
            <a:ext uri="{FF2B5EF4-FFF2-40B4-BE49-F238E27FC236}">
              <a16:creationId xmlns:a16="http://schemas.microsoft.com/office/drawing/2014/main" id="{1AD3A7C8-17AF-42D6-A3DA-54E479047167}"/>
            </a:ext>
          </a:extLst>
        </xdr:cNvPr>
        <xdr:cNvSpPr/>
      </xdr:nvSpPr>
      <xdr:spPr>
        <a:xfrm>
          <a:off x="1135380"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131</xdr:row>
      <xdr:rowOff>11430</xdr:rowOff>
    </xdr:from>
    <xdr:to>
      <xdr:col>9</xdr:col>
      <xdr:colOff>1491</xdr:colOff>
      <xdr:row>138</xdr:row>
      <xdr:rowOff>49</xdr:rowOff>
    </xdr:to>
    <xdr:sp macro="" textlink="">
      <xdr:nvSpPr>
        <xdr:cNvPr id="702" name="左大かっこ 701">
          <a:extLst>
            <a:ext uri="{FF2B5EF4-FFF2-40B4-BE49-F238E27FC236}">
              <a16:creationId xmlns:a16="http://schemas.microsoft.com/office/drawing/2014/main" id="{26A5E66E-4BFF-478B-BE1D-B7412C6066DD}"/>
            </a:ext>
          </a:extLst>
        </xdr:cNvPr>
        <xdr:cNvSpPr/>
      </xdr:nvSpPr>
      <xdr:spPr>
        <a:xfrm flipH="1">
          <a:off x="1885950"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138</xdr:row>
      <xdr:rowOff>11430</xdr:rowOff>
    </xdr:from>
    <xdr:to>
      <xdr:col>4</xdr:col>
      <xdr:colOff>78323</xdr:colOff>
      <xdr:row>145</xdr:row>
      <xdr:rowOff>49</xdr:rowOff>
    </xdr:to>
    <xdr:sp macro="" textlink="">
      <xdr:nvSpPr>
        <xdr:cNvPr id="703" name="左大かっこ 702">
          <a:extLst>
            <a:ext uri="{FF2B5EF4-FFF2-40B4-BE49-F238E27FC236}">
              <a16:creationId xmlns:a16="http://schemas.microsoft.com/office/drawing/2014/main" id="{E3F0F0AC-0A2F-4EC0-BE7E-E32D91B0C039}"/>
            </a:ext>
          </a:extLst>
        </xdr:cNvPr>
        <xdr:cNvSpPr/>
      </xdr:nvSpPr>
      <xdr:spPr>
        <a:xfrm>
          <a:off x="1135380"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138</xdr:row>
      <xdr:rowOff>11430</xdr:rowOff>
    </xdr:from>
    <xdr:to>
      <xdr:col>9</xdr:col>
      <xdr:colOff>1491</xdr:colOff>
      <xdr:row>145</xdr:row>
      <xdr:rowOff>49</xdr:rowOff>
    </xdr:to>
    <xdr:sp macro="" textlink="">
      <xdr:nvSpPr>
        <xdr:cNvPr id="704" name="左大かっこ 703">
          <a:extLst>
            <a:ext uri="{FF2B5EF4-FFF2-40B4-BE49-F238E27FC236}">
              <a16:creationId xmlns:a16="http://schemas.microsoft.com/office/drawing/2014/main" id="{35EFDDCD-C95F-4554-9AD8-073300B04104}"/>
            </a:ext>
          </a:extLst>
        </xdr:cNvPr>
        <xdr:cNvSpPr/>
      </xdr:nvSpPr>
      <xdr:spPr>
        <a:xfrm flipH="1">
          <a:off x="1885950"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145</xdr:row>
      <xdr:rowOff>11430</xdr:rowOff>
    </xdr:from>
    <xdr:to>
      <xdr:col>4</xdr:col>
      <xdr:colOff>78323</xdr:colOff>
      <xdr:row>152</xdr:row>
      <xdr:rowOff>48</xdr:rowOff>
    </xdr:to>
    <xdr:sp macro="" textlink="">
      <xdr:nvSpPr>
        <xdr:cNvPr id="705" name="左大かっこ 704">
          <a:extLst>
            <a:ext uri="{FF2B5EF4-FFF2-40B4-BE49-F238E27FC236}">
              <a16:creationId xmlns:a16="http://schemas.microsoft.com/office/drawing/2014/main" id="{5235A10A-4C5A-4ACA-AB4C-7B7F5577B49E}"/>
            </a:ext>
          </a:extLst>
        </xdr:cNvPr>
        <xdr:cNvSpPr/>
      </xdr:nvSpPr>
      <xdr:spPr>
        <a:xfrm>
          <a:off x="1135380"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145</xdr:row>
      <xdr:rowOff>11430</xdr:rowOff>
    </xdr:from>
    <xdr:to>
      <xdr:col>9</xdr:col>
      <xdr:colOff>1491</xdr:colOff>
      <xdr:row>152</xdr:row>
      <xdr:rowOff>48</xdr:rowOff>
    </xdr:to>
    <xdr:sp macro="" textlink="">
      <xdr:nvSpPr>
        <xdr:cNvPr id="706" name="左大かっこ 705">
          <a:extLst>
            <a:ext uri="{FF2B5EF4-FFF2-40B4-BE49-F238E27FC236}">
              <a16:creationId xmlns:a16="http://schemas.microsoft.com/office/drawing/2014/main" id="{5199E27F-497D-4C02-B0CD-0DB9ED6C68FE}"/>
            </a:ext>
          </a:extLst>
        </xdr:cNvPr>
        <xdr:cNvSpPr/>
      </xdr:nvSpPr>
      <xdr:spPr>
        <a:xfrm flipH="1">
          <a:off x="1885950"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152</xdr:row>
      <xdr:rowOff>11430</xdr:rowOff>
    </xdr:from>
    <xdr:to>
      <xdr:col>4</xdr:col>
      <xdr:colOff>78323</xdr:colOff>
      <xdr:row>159</xdr:row>
      <xdr:rowOff>49</xdr:rowOff>
    </xdr:to>
    <xdr:sp macro="" textlink="">
      <xdr:nvSpPr>
        <xdr:cNvPr id="707" name="左大かっこ 706">
          <a:extLst>
            <a:ext uri="{FF2B5EF4-FFF2-40B4-BE49-F238E27FC236}">
              <a16:creationId xmlns:a16="http://schemas.microsoft.com/office/drawing/2014/main" id="{E3427A54-09F4-4A94-8ABF-652D4C4CEA2B}"/>
            </a:ext>
          </a:extLst>
        </xdr:cNvPr>
        <xdr:cNvSpPr/>
      </xdr:nvSpPr>
      <xdr:spPr>
        <a:xfrm>
          <a:off x="1135380"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152</xdr:row>
      <xdr:rowOff>11430</xdr:rowOff>
    </xdr:from>
    <xdr:to>
      <xdr:col>9</xdr:col>
      <xdr:colOff>1491</xdr:colOff>
      <xdr:row>159</xdr:row>
      <xdr:rowOff>49</xdr:rowOff>
    </xdr:to>
    <xdr:sp macro="" textlink="">
      <xdr:nvSpPr>
        <xdr:cNvPr id="708" name="左大かっこ 707">
          <a:extLst>
            <a:ext uri="{FF2B5EF4-FFF2-40B4-BE49-F238E27FC236}">
              <a16:creationId xmlns:a16="http://schemas.microsoft.com/office/drawing/2014/main" id="{07D9978A-036D-461C-968A-D986F76E2F86}"/>
            </a:ext>
          </a:extLst>
        </xdr:cNvPr>
        <xdr:cNvSpPr/>
      </xdr:nvSpPr>
      <xdr:spPr>
        <a:xfrm flipH="1">
          <a:off x="1885950"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124</xdr:row>
      <xdr:rowOff>11430</xdr:rowOff>
    </xdr:from>
    <xdr:to>
      <xdr:col>13</xdr:col>
      <xdr:colOff>78323</xdr:colOff>
      <xdr:row>131</xdr:row>
      <xdr:rowOff>49</xdr:rowOff>
    </xdr:to>
    <xdr:sp macro="" textlink="">
      <xdr:nvSpPr>
        <xdr:cNvPr id="709" name="左大かっこ 708">
          <a:extLst>
            <a:ext uri="{FF2B5EF4-FFF2-40B4-BE49-F238E27FC236}">
              <a16:creationId xmlns:a16="http://schemas.microsoft.com/office/drawing/2014/main" id="{5A64F9B5-B492-4F26-A092-705D5E4BC2E2}"/>
            </a:ext>
          </a:extLst>
        </xdr:cNvPr>
        <xdr:cNvSpPr/>
      </xdr:nvSpPr>
      <xdr:spPr>
        <a:xfrm>
          <a:off x="3678555"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124</xdr:row>
      <xdr:rowOff>11430</xdr:rowOff>
    </xdr:from>
    <xdr:to>
      <xdr:col>18</xdr:col>
      <xdr:colOff>1491</xdr:colOff>
      <xdr:row>131</xdr:row>
      <xdr:rowOff>49</xdr:rowOff>
    </xdr:to>
    <xdr:sp macro="" textlink="">
      <xdr:nvSpPr>
        <xdr:cNvPr id="710" name="左大かっこ 709">
          <a:extLst>
            <a:ext uri="{FF2B5EF4-FFF2-40B4-BE49-F238E27FC236}">
              <a16:creationId xmlns:a16="http://schemas.microsoft.com/office/drawing/2014/main" id="{4EFE8DD4-FEAE-4198-B57C-CBCAF4F06474}"/>
            </a:ext>
          </a:extLst>
        </xdr:cNvPr>
        <xdr:cNvSpPr/>
      </xdr:nvSpPr>
      <xdr:spPr>
        <a:xfrm flipH="1">
          <a:off x="4429125"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131</xdr:row>
      <xdr:rowOff>11430</xdr:rowOff>
    </xdr:from>
    <xdr:to>
      <xdr:col>13</xdr:col>
      <xdr:colOff>78323</xdr:colOff>
      <xdr:row>138</xdr:row>
      <xdr:rowOff>49</xdr:rowOff>
    </xdr:to>
    <xdr:sp macro="" textlink="">
      <xdr:nvSpPr>
        <xdr:cNvPr id="711" name="左大かっこ 710">
          <a:extLst>
            <a:ext uri="{FF2B5EF4-FFF2-40B4-BE49-F238E27FC236}">
              <a16:creationId xmlns:a16="http://schemas.microsoft.com/office/drawing/2014/main" id="{8709A934-20E0-476B-8D72-27DA5E92BF6D}"/>
            </a:ext>
          </a:extLst>
        </xdr:cNvPr>
        <xdr:cNvSpPr/>
      </xdr:nvSpPr>
      <xdr:spPr>
        <a:xfrm>
          <a:off x="3678555"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131</xdr:row>
      <xdr:rowOff>11430</xdr:rowOff>
    </xdr:from>
    <xdr:to>
      <xdr:col>18</xdr:col>
      <xdr:colOff>1491</xdr:colOff>
      <xdr:row>138</xdr:row>
      <xdr:rowOff>49</xdr:rowOff>
    </xdr:to>
    <xdr:sp macro="" textlink="">
      <xdr:nvSpPr>
        <xdr:cNvPr id="712" name="左大かっこ 711">
          <a:extLst>
            <a:ext uri="{FF2B5EF4-FFF2-40B4-BE49-F238E27FC236}">
              <a16:creationId xmlns:a16="http://schemas.microsoft.com/office/drawing/2014/main" id="{91CDD217-B511-45B6-A2A4-CBB3B5774E57}"/>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138</xdr:row>
      <xdr:rowOff>11430</xdr:rowOff>
    </xdr:from>
    <xdr:to>
      <xdr:col>13</xdr:col>
      <xdr:colOff>78323</xdr:colOff>
      <xdr:row>145</xdr:row>
      <xdr:rowOff>49</xdr:rowOff>
    </xdr:to>
    <xdr:sp macro="" textlink="">
      <xdr:nvSpPr>
        <xdr:cNvPr id="713" name="左大かっこ 712">
          <a:extLst>
            <a:ext uri="{FF2B5EF4-FFF2-40B4-BE49-F238E27FC236}">
              <a16:creationId xmlns:a16="http://schemas.microsoft.com/office/drawing/2014/main" id="{B37A0D8F-CE79-47CB-B10D-F5136B47DADB}"/>
            </a:ext>
          </a:extLst>
        </xdr:cNvPr>
        <xdr:cNvSpPr/>
      </xdr:nvSpPr>
      <xdr:spPr>
        <a:xfrm>
          <a:off x="3678555"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138</xdr:row>
      <xdr:rowOff>11430</xdr:rowOff>
    </xdr:from>
    <xdr:to>
      <xdr:col>18</xdr:col>
      <xdr:colOff>1491</xdr:colOff>
      <xdr:row>145</xdr:row>
      <xdr:rowOff>49</xdr:rowOff>
    </xdr:to>
    <xdr:sp macro="" textlink="">
      <xdr:nvSpPr>
        <xdr:cNvPr id="714" name="左大かっこ 713">
          <a:extLst>
            <a:ext uri="{FF2B5EF4-FFF2-40B4-BE49-F238E27FC236}">
              <a16:creationId xmlns:a16="http://schemas.microsoft.com/office/drawing/2014/main" id="{A3EE6580-0514-4D8F-A88B-8050710DEC02}"/>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145</xdr:row>
      <xdr:rowOff>11430</xdr:rowOff>
    </xdr:from>
    <xdr:to>
      <xdr:col>13</xdr:col>
      <xdr:colOff>78323</xdr:colOff>
      <xdr:row>152</xdr:row>
      <xdr:rowOff>48</xdr:rowOff>
    </xdr:to>
    <xdr:sp macro="" textlink="">
      <xdr:nvSpPr>
        <xdr:cNvPr id="715" name="左大かっこ 714">
          <a:extLst>
            <a:ext uri="{FF2B5EF4-FFF2-40B4-BE49-F238E27FC236}">
              <a16:creationId xmlns:a16="http://schemas.microsoft.com/office/drawing/2014/main" id="{18822560-46D1-4557-B140-E1609A8B0973}"/>
            </a:ext>
          </a:extLst>
        </xdr:cNvPr>
        <xdr:cNvSpPr/>
      </xdr:nvSpPr>
      <xdr:spPr>
        <a:xfrm>
          <a:off x="3678555"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145</xdr:row>
      <xdr:rowOff>11430</xdr:rowOff>
    </xdr:from>
    <xdr:to>
      <xdr:col>18</xdr:col>
      <xdr:colOff>1491</xdr:colOff>
      <xdr:row>152</xdr:row>
      <xdr:rowOff>48</xdr:rowOff>
    </xdr:to>
    <xdr:sp macro="" textlink="">
      <xdr:nvSpPr>
        <xdr:cNvPr id="716" name="左大かっこ 715">
          <a:extLst>
            <a:ext uri="{FF2B5EF4-FFF2-40B4-BE49-F238E27FC236}">
              <a16:creationId xmlns:a16="http://schemas.microsoft.com/office/drawing/2014/main" id="{1489B3C8-B671-4635-814C-C81C42648376}"/>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152</xdr:row>
      <xdr:rowOff>11430</xdr:rowOff>
    </xdr:from>
    <xdr:to>
      <xdr:col>13</xdr:col>
      <xdr:colOff>78323</xdr:colOff>
      <xdr:row>159</xdr:row>
      <xdr:rowOff>49</xdr:rowOff>
    </xdr:to>
    <xdr:sp macro="" textlink="">
      <xdr:nvSpPr>
        <xdr:cNvPr id="717" name="左大かっこ 716">
          <a:extLst>
            <a:ext uri="{FF2B5EF4-FFF2-40B4-BE49-F238E27FC236}">
              <a16:creationId xmlns:a16="http://schemas.microsoft.com/office/drawing/2014/main" id="{4DF411E8-BE69-4606-A767-6EB8D810DAB6}"/>
            </a:ext>
          </a:extLst>
        </xdr:cNvPr>
        <xdr:cNvSpPr/>
      </xdr:nvSpPr>
      <xdr:spPr>
        <a:xfrm>
          <a:off x="3678555"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152</xdr:row>
      <xdr:rowOff>11430</xdr:rowOff>
    </xdr:from>
    <xdr:to>
      <xdr:col>18</xdr:col>
      <xdr:colOff>1491</xdr:colOff>
      <xdr:row>159</xdr:row>
      <xdr:rowOff>49</xdr:rowOff>
    </xdr:to>
    <xdr:sp macro="" textlink="">
      <xdr:nvSpPr>
        <xdr:cNvPr id="718" name="左大かっこ 717">
          <a:extLst>
            <a:ext uri="{FF2B5EF4-FFF2-40B4-BE49-F238E27FC236}">
              <a16:creationId xmlns:a16="http://schemas.microsoft.com/office/drawing/2014/main" id="{E5AB0EEF-05AB-4295-A02D-A4648AD9EB4E}"/>
            </a:ext>
          </a:extLst>
        </xdr:cNvPr>
        <xdr:cNvSpPr/>
      </xdr:nvSpPr>
      <xdr:spPr>
        <a:xfrm flipH="1">
          <a:off x="4429125"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131</xdr:row>
      <xdr:rowOff>11430</xdr:rowOff>
    </xdr:from>
    <xdr:to>
      <xdr:col>18</xdr:col>
      <xdr:colOff>1491</xdr:colOff>
      <xdr:row>138</xdr:row>
      <xdr:rowOff>49</xdr:rowOff>
    </xdr:to>
    <xdr:sp macro="" textlink="">
      <xdr:nvSpPr>
        <xdr:cNvPr id="719" name="左大かっこ 718">
          <a:extLst>
            <a:ext uri="{FF2B5EF4-FFF2-40B4-BE49-F238E27FC236}">
              <a16:creationId xmlns:a16="http://schemas.microsoft.com/office/drawing/2014/main" id="{20F21032-F60E-4A4F-B902-23932C283A06}"/>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138</xdr:row>
      <xdr:rowOff>11430</xdr:rowOff>
    </xdr:from>
    <xdr:to>
      <xdr:col>18</xdr:col>
      <xdr:colOff>1491</xdr:colOff>
      <xdr:row>145</xdr:row>
      <xdr:rowOff>49</xdr:rowOff>
    </xdr:to>
    <xdr:sp macro="" textlink="">
      <xdr:nvSpPr>
        <xdr:cNvPr id="720" name="左大かっこ 719">
          <a:extLst>
            <a:ext uri="{FF2B5EF4-FFF2-40B4-BE49-F238E27FC236}">
              <a16:creationId xmlns:a16="http://schemas.microsoft.com/office/drawing/2014/main" id="{B29951F0-78E7-4536-84CC-98452DAA4D33}"/>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145</xdr:row>
      <xdr:rowOff>11430</xdr:rowOff>
    </xdr:from>
    <xdr:to>
      <xdr:col>18</xdr:col>
      <xdr:colOff>1491</xdr:colOff>
      <xdr:row>152</xdr:row>
      <xdr:rowOff>48</xdr:rowOff>
    </xdr:to>
    <xdr:sp macro="" textlink="">
      <xdr:nvSpPr>
        <xdr:cNvPr id="721" name="左大かっこ 720">
          <a:extLst>
            <a:ext uri="{FF2B5EF4-FFF2-40B4-BE49-F238E27FC236}">
              <a16:creationId xmlns:a16="http://schemas.microsoft.com/office/drawing/2014/main" id="{A3F95B15-351E-4CC3-B53D-9183153FA163}"/>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162</xdr:row>
      <xdr:rowOff>11430</xdr:rowOff>
    </xdr:from>
    <xdr:to>
      <xdr:col>4</xdr:col>
      <xdr:colOff>78323</xdr:colOff>
      <xdr:row>169</xdr:row>
      <xdr:rowOff>49</xdr:rowOff>
    </xdr:to>
    <xdr:sp macro="" textlink="">
      <xdr:nvSpPr>
        <xdr:cNvPr id="722" name="左大かっこ 721">
          <a:extLst>
            <a:ext uri="{FF2B5EF4-FFF2-40B4-BE49-F238E27FC236}">
              <a16:creationId xmlns:a16="http://schemas.microsoft.com/office/drawing/2014/main" id="{77822282-5632-452F-8F71-582D646ACB11}"/>
            </a:ext>
          </a:extLst>
        </xdr:cNvPr>
        <xdr:cNvSpPr/>
      </xdr:nvSpPr>
      <xdr:spPr>
        <a:xfrm>
          <a:off x="1135380"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162</xdr:row>
      <xdr:rowOff>11430</xdr:rowOff>
    </xdr:from>
    <xdr:to>
      <xdr:col>9</xdr:col>
      <xdr:colOff>1491</xdr:colOff>
      <xdr:row>169</xdr:row>
      <xdr:rowOff>49</xdr:rowOff>
    </xdr:to>
    <xdr:sp macro="" textlink="">
      <xdr:nvSpPr>
        <xdr:cNvPr id="723" name="左大かっこ 722">
          <a:extLst>
            <a:ext uri="{FF2B5EF4-FFF2-40B4-BE49-F238E27FC236}">
              <a16:creationId xmlns:a16="http://schemas.microsoft.com/office/drawing/2014/main" id="{DE6AAC89-7D8B-4D1A-876F-E748FE26A5B6}"/>
            </a:ext>
          </a:extLst>
        </xdr:cNvPr>
        <xdr:cNvSpPr/>
      </xdr:nvSpPr>
      <xdr:spPr>
        <a:xfrm flipH="1">
          <a:off x="1885950"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169</xdr:row>
      <xdr:rowOff>11430</xdr:rowOff>
    </xdr:from>
    <xdr:to>
      <xdr:col>4</xdr:col>
      <xdr:colOff>78323</xdr:colOff>
      <xdr:row>176</xdr:row>
      <xdr:rowOff>49</xdr:rowOff>
    </xdr:to>
    <xdr:sp macro="" textlink="">
      <xdr:nvSpPr>
        <xdr:cNvPr id="724" name="左大かっこ 723">
          <a:extLst>
            <a:ext uri="{FF2B5EF4-FFF2-40B4-BE49-F238E27FC236}">
              <a16:creationId xmlns:a16="http://schemas.microsoft.com/office/drawing/2014/main" id="{568DC4CE-A523-4966-81D8-D42D00DCF2D3}"/>
            </a:ext>
          </a:extLst>
        </xdr:cNvPr>
        <xdr:cNvSpPr/>
      </xdr:nvSpPr>
      <xdr:spPr>
        <a:xfrm>
          <a:off x="1135380"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169</xdr:row>
      <xdr:rowOff>11430</xdr:rowOff>
    </xdr:from>
    <xdr:to>
      <xdr:col>9</xdr:col>
      <xdr:colOff>1491</xdr:colOff>
      <xdr:row>176</xdr:row>
      <xdr:rowOff>49</xdr:rowOff>
    </xdr:to>
    <xdr:sp macro="" textlink="">
      <xdr:nvSpPr>
        <xdr:cNvPr id="725" name="左大かっこ 724">
          <a:extLst>
            <a:ext uri="{FF2B5EF4-FFF2-40B4-BE49-F238E27FC236}">
              <a16:creationId xmlns:a16="http://schemas.microsoft.com/office/drawing/2014/main" id="{3998110F-CFB5-4D0C-BF19-22B4E095D150}"/>
            </a:ext>
          </a:extLst>
        </xdr:cNvPr>
        <xdr:cNvSpPr/>
      </xdr:nvSpPr>
      <xdr:spPr>
        <a:xfrm flipH="1">
          <a:off x="1885950"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176</xdr:row>
      <xdr:rowOff>11430</xdr:rowOff>
    </xdr:from>
    <xdr:to>
      <xdr:col>4</xdr:col>
      <xdr:colOff>78323</xdr:colOff>
      <xdr:row>183</xdr:row>
      <xdr:rowOff>49</xdr:rowOff>
    </xdr:to>
    <xdr:sp macro="" textlink="">
      <xdr:nvSpPr>
        <xdr:cNvPr id="726" name="左大かっこ 725">
          <a:extLst>
            <a:ext uri="{FF2B5EF4-FFF2-40B4-BE49-F238E27FC236}">
              <a16:creationId xmlns:a16="http://schemas.microsoft.com/office/drawing/2014/main" id="{AEED4C97-9487-42BD-A5FE-592F2EE90352}"/>
            </a:ext>
          </a:extLst>
        </xdr:cNvPr>
        <xdr:cNvSpPr/>
      </xdr:nvSpPr>
      <xdr:spPr>
        <a:xfrm>
          <a:off x="1135380"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176</xdr:row>
      <xdr:rowOff>11430</xdr:rowOff>
    </xdr:from>
    <xdr:to>
      <xdr:col>9</xdr:col>
      <xdr:colOff>1491</xdr:colOff>
      <xdr:row>183</xdr:row>
      <xdr:rowOff>49</xdr:rowOff>
    </xdr:to>
    <xdr:sp macro="" textlink="">
      <xdr:nvSpPr>
        <xdr:cNvPr id="727" name="左大かっこ 726">
          <a:extLst>
            <a:ext uri="{FF2B5EF4-FFF2-40B4-BE49-F238E27FC236}">
              <a16:creationId xmlns:a16="http://schemas.microsoft.com/office/drawing/2014/main" id="{3A41F5EE-AFB2-4706-BD3A-11957C323108}"/>
            </a:ext>
          </a:extLst>
        </xdr:cNvPr>
        <xdr:cNvSpPr/>
      </xdr:nvSpPr>
      <xdr:spPr>
        <a:xfrm flipH="1">
          <a:off x="1885950"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183</xdr:row>
      <xdr:rowOff>11430</xdr:rowOff>
    </xdr:from>
    <xdr:to>
      <xdr:col>4</xdr:col>
      <xdr:colOff>78323</xdr:colOff>
      <xdr:row>190</xdr:row>
      <xdr:rowOff>48</xdr:rowOff>
    </xdr:to>
    <xdr:sp macro="" textlink="">
      <xdr:nvSpPr>
        <xdr:cNvPr id="728" name="左大かっこ 727">
          <a:extLst>
            <a:ext uri="{FF2B5EF4-FFF2-40B4-BE49-F238E27FC236}">
              <a16:creationId xmlns:a16="http://schemas.microsoft.com/office/drawing/2014/main" id="{0B6D0EE4-379A-4A75-86D0-6010EDAC5CCD}"/>
            </a:ext>
          </a:extLst>
        </xdr:cNvPr>
        <xdr:cNvSpPr/>
      </xdr:nvSpPr>
      <xdr:spPr>
        <a:xfrm>
          <a:off x="1135380"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183</xdr:row>
      <xdr:rowOff>11430</xdr:rowOff>
    </xdr:from>
    <xdr:to>
      <xdr:col>9</xdr:col>
      <xdr:colOff>1491</xdr:colOff>
      <xdr:row>190</xdr:row>
      <xdr:rowOff>48</xdr:rowOff>
    </xdr:to>
    <xdr:sp macro="" textlink="">
      <xdr:nvSpPr>
        <xdr:cNvPr id="729" name="左大かっこ 728">
          <a:extLst>
            <a:ext uri="{FF2B5EF4-FFF2-40B4-BE49-F238E27FC236}">
              <a16:creationId xmlns:a16="http://schemas.microsoft.com/office/drawing/2014/main" id="{A352AD10-8804-4CF9-AFD5-DB1145B0DEB5}"/>
            </a:ext>
          </a:extLst>
        </xdr:cNvPr>
        <xdr:cNvSpPr/>
      </xdr:nvSpPr>
      <xdr:spPr>
        <a:xfrm flipH="1">
          <a:off x="1885950"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190</xdr:row>
      <xdr:rowOff>11430</xdr:rowOff>
    </xdr:from>
    <xdr:to>
      <xdr:col>4</xdr:col>
      <xdr:colOff>78323</xdr:colOff>
      <xdr:row>197</xdr:row>
      <xdr:rowOff>49</xdr:rowOff>
    </xdr:to>
    <xdr:sp macro="" textlink="">
      <xdr:nvSpPr>
        <xdr:cNvPr id="730" name="左大かっこ 729">
          <a:extLst>
            <a:ext uri="{FF2B5EF4-FFF2-40B4-BE49-F238E27FC236}">
              <a16:creationId xmlns:a16="http://schemas.microsoft.com/office/drawing/2014/main" id="{E2CE79FD-14B2-4397-A240-4AF88F2AED70}"/>
            </a:ext>
          </a:extLst>
        </xdr:cNvPr>
        <xdr:cNvSpPr/>
      </xdr:nvSpPr>
      <xdr:spPr>
        <a:xfrm>
          <a:off x="1135380"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190</xdr:row>
      <xdr:rowOff>11430</xdr:rowOff>
    </xdr:from>
    <xdr:to>
      <xdr:col>9</xdr:col>
      <xdr:colOff>1491</xdr:colOff>
      <xdr:row>197</xdr:row>
      <xdr:rowOff>49</xdr:rowOff>
    </xdr:to>
    <xdr:sp macro="" textlink="">
      <xdr:nvSpPr>
        <xdr:cNvPr id="731" name="左大かっこ 730">
          <a:extLst>
            <a:ext uri="{FF2B5EF4-FFF2-40B4-BE49-F238E27FC236}">
              <a16:creationId xmlns:a16="http://schemas.microsoft.com/office/drawing/2014/main" id="{D4EEA741-04F8-45F7-A909-39320219C087}"/>
            </a:ext>
          </a:extLst>
        </xdr:cNvPr>
        <xdr:cNvSpPr/>
      </xdr:nvSpPr>
      <xdr:spPr>
        <a:xfrm flipH="1">
          <a:off x="1885950"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162</xdr:row>
      <xdr:rowOff>11430</xdr:rowOff>
    </xdr:from>
    <xdr:to>
      <xdr:col>13</xdr:col>
      <xdr:colOff>78323</xdr:colOff>
      <xdr:row>169</xdr:row>
      <xdr:rowOff>49</xdr:rowOff>
    </xdr:to>
    <xdr:sp macro="" textlink="">
      <xdr:nvSpPr>
        <xdr:cNvPr id="732" name="左大かっこ 731">
          <a:extLst>
            <a:ext uri="{FF2B5EF4-FFF2-40B4-BE49-F238E27FC236}">
              <a16:creationId xmlns:a16="http://schemas.microsoft.com/office/drawing/2014/main" id="{8FF3E7F5-E33C-497B-A376-2698F4AAFA2D}"/>
            </a:ext>
          </a:extLst>
        </xdr:cNvPr>
        <xdr:cNvSpPr/>
      </xdr:nvSpPr>
      <xdr:spPr>
        <a:xfrm>
          <a:off x="3678555"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162</xdr:row>
      <xdr:rowOff>11430</xdr:rowOff>
    </xdr:from>
    <xdr:to>
      <xdr:col>18</xdr:col>
      <xdr:colOff>1491</xdr:colOff>
      <xdr:row>169</xdr:row>
      <xdr:rowOff>49</xdr:rowOff>
    </xdr:to>
    <xdr:sp macro="" textlink="">
      <xdr:nvSpPr>
        <xdr:cNvPr id="733" name="左大かっこ 732">
          <a:extLst>
            <a:ext uri="{FF2B5EF4-FFF2-40B4-BE49-F238E27FC236}">
              <a16:creationId xmlns:a16="http://schemas.microsoft.com/office/drawing/2014/main" id="{60E59D0F-0A78-44AA-8F14-B47C7D3AAFAC}"/>
            </a:ext>
          </a:extLst>
        </xdr:cNvPr>
        <xdr:cNvSpPr/>
      </xdr:nvSpPr>
      <xdr:spPr>
        <a:xfrm flipH="1">
          <a:off x="4429125"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169</xdr:row>
      <xdr:rowOff>11430</xdr:rowOff>
    </xdr:from>
    <xdr:to>
      <xdr:col>13</xdr:col>
      <xdr:colOff>78323</xdr:colOff>
      <xdr:row>176</xdr:row>
      <xdr:rowOff>49</xdr:rowOff>
    </xdr:to>
    <xdr:sp macro="" textlink="">
      <xdr:nvSpPr>
        <xdr:cNvPr id="734" name="左大かっこ 733">
          <a:extLst>
            <a:ext uri="{FF2B5EF4-FFF2-40B4-BE49-F238E27FC236}">
              <a16:creationId xmlns:a16="http://schemas.microsoft.com/office/drawing/2014/main" id="{BC9A2566-FC35-4B6A-BE9D-AF60BD39AA7E}"/>
            </a:ext>
          </a:extLst>
        </xdr:cNvPr>
        <xdr:cNvSpPr/>
      </xdr:nvSpPr>
      <xdr:spPr>
        <a:xfrm>
          <a:off x="3678555"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169</xdr:row>
      <xdr:rowOff>11430</xdr:rowOff>
    </xdr:from>
    <xdr:to>
      <xdr:col>18</xdr:col>
      <xdr:colOff>1491</xdr:colOff>
      <xdr:row>176</xdr:row>
      <xdr:rowOff>49</xdr:rowOff>
    </xdr:to>
    <xdr:sp macro="" textlink="">
      <xdr:nvSpPr>
        <xdr:cNvPr id="735" name="左大かっこ 734">
          <a:extLst>
            <a:ext uri="{FF2B5EF4-FFF2-40B4-BE49-F238E27FC236}">
              <a16:creationId xmlns:a16="http://schemas.microsoft.com/office/drawing/2014/main" id="{1C79F081-B72D-4EDE-B384-96EE90C8E4E3}"/>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176</xdr:row>
      <xdr:rowOff>11430</xdr:rowOff>
    </xdr:from>
    <xdr:to>
      <xdr:col>13</xdr:col>
      <xdr:colOff>78323</xdr:colOff>
      <xdr:row>183</xdr:row>
      <xdr:rowOff>49</xdr:rowOff>
    </xdr:to>
    <xdr:sp macro="" textlink="">
      <xdr:nvSpPr>
        <xdr:cNvPr id="736" name="左大かっこ 735">
          <a:extLst>
            <a:ext uri="{FF2B5EF4-FFF2-40B4-BE49-F238E27FC236}">
              <a16:creationId xmlns:a16="http://schemas.microsoft.com/office/drawing/2014/main" id="{7F7E112D-C54E-45D1-AEC8-0A5C6DB1C73C}"/>
            </a:ext>
          </a:extLst>
        </xdr:cNvPr>
        <xdr:cNvSpPr/>
      </xdr:nvSpPr>
      <xdr:spPr>
        <a:xfrm>
          <a:off x="3678555"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176</xdr:row>
      <xdr:rowOff>11430</xdr:rowOff>
    </xdr:from>
    <xdr:to>
      <xdr:col>18</xdr:col>
      <xdr:colOff>1491</xdr:colOff>
      <xdr:row>183</xdr:row>
      <xdr:rowOff>49</xdr:rowOff>
    </xdr:to>
    <xdr:sp macro="" textlink="">
      <xdr:nvSpPr>
        <xdr:cNvPr id="737" name="左大かっこ 736">
          <a:extLst>
            <a:ext uri="{FF2B5EF4-FFF2-40B4-BE49-F238E27FC236}">
              <a16:creationId xmlns:a16="http://schemas.microsoft.com/office/drawing/2014/main" id="{230F1500-20EB-4175-A64F-F853F6336D87}"/>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183</xdr:row>
      <xdr:rowOff>11430</xdr:rowOff>
    </xdr:from>
    <xdr:to>
      <xdr:col>13</xdr:col>
      <xdr:colOff>78323</xdr:colOff>
      <xdr:row>190</xdr:row>
      <xdr:rowOff>48</xdr:rowOff>
    </xdr:to>
    <xdr:sp macro="" textlink="">
      <xdr:nvSpPr>
        <xdr:cNvPr id="738" name="左大かっこ 737">
          <a:extLst>
            <a:ext uri="{FF2B5EF4-FFF2-40B4-BE49-F238E27FC236}">
              <a16:creationId xmlns:a16="http://schemas.microsoft.com/office/drawing/2014/main" id="{D23C1CD6-AA7F-424A-A24C-DAAA2993C270}"/>
            </a:ext>
          </a:extLst>
        </xdr:cNvPr>
        <xdr:cNvSpPr/>
      </xdr:nvSpPr>
      <xdr:spPr>
        <a:xfrm>
          <a:off x="3678555"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183</xdr:row>
      <xdr:rowOff>11430</xdr:rowOff>
    </xdr:from>
    <xdr:to>
      <xdr:col>18</xdr:col>
      <xdr:colOff>1491</xdr:colOff>
      <xdr:row>190</xdr:row>
      <xdr:rowOff>48</xdr:rowOff>
    </xdr:to>
    <xdr:sp macro="" textlink="">
      <xdr:nvSpPr>
        <xdr:cNvPr id="739" name="左大かっこ 738">
          <a:extLst>
            <a:ext uri="{FF2B5EF4-FFF2-40B4-BE49-F238E27FC236}">
              <a16:creationId xmlns:a16="http://schemas.microsoft.com/office/drawing/2014/main" id="{4DDA822D-AA36-470D-94BB-5EA90F4D7E38}"/>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190</xdr:row>
      <xdr:rowOff>11430</xdr:rowOff>
    </xdr:from>
    <xdr:to>
      <xdr:col>13</xdr:col>
      <xdr:colOff>78323</xdr:colOff>
      <xdr:row>197</xdr:row>
      <xdr:rowOff>49</xdr:rowOff>
    </xdr:to>
    <xdr:sp macro="" textlink="">
      <xdr:nvSpPr>
        <xdr:cNvPr id="740" name="左大かっこ 739">
          <a:extLst>
            <a:ext uri="{FF2B5EF4-FFF2-40B4-BE49-F238E27FC236}">
              <a16:creationId xmlns:a16="http://schemas.microsoft.com/office/drawing/2014/main" id="{2E54302F-7EBD-4619-B978-C701AEB9F4D7}"/>
            </a:ext>
          </a:extLst>
        </xdr:cNvPr>
        <xdr:cNvSpPr/>
      </xdr:nvSpPr>
      <xdr:spPr>
        <a:xfrm>
          <a:off x="3678555"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190</xdr:row>
      <xdr:rowOff>11430</xdr:rowOff>
    </xdr:from>
    <xdr:to>
      <xdr:col>18</xdr:col>
      <xdr:colOff>1491</xdr:colOff>
      <xdr:row>197</xdr:row>
      <xdr:rowOff>49</xdr:rowOff>
    </xdr:to>
    <xdr:sp macro="" textlink="">
      <xdr:nvSpPr>
        <xdr:cNvPr id="741" name="左大かっこ 740">
          <a:extLst>
            <a:ext uri="{FF2B5EF4-FFF2-40B4-BE49-F238E27FC236}">
              <a16:creationId xmlns:a16="http://schemas.microsoft.com/office/drawing/2014/main" id="{FB4F03E7-72B3-40E2-A95F-AA45173BD300}"/>
            </a:ext>
          </a:extLst>
        </xdr:cNvPr>
        <xdr:cNvSpPr/>
      </xdr:nvSpPr>
      <xdr:spPr>
        <a:xfrm flipH="1">
          <a:off x="4429125"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169</xdr:row>
      <xdr:rowOff>11430</xdr:rowOff>
    </xdr:from>
    <xdr:to>
      <xdr:col>18</xdr:col>
      <xdr:colOff>1491</xdr:colOff>
      <xdr:row>176</xdr:row>
      <xdr:rowOff>49</xdr:rowOff>
    </xdr:to>
    <xdr:sp macro="" textlink="">
      <xdr:nvSpPr>
        <xdr:cNvPr id="742" name="左大かっこ 741">
          <a:extLst>
            <a:ext uri="{FF2B5EF4-FFF2-40B4-BE49-F238E27FC236}">
              <a16:creationId xmlns:a16="http://schemas.microsoft.com/office/drawing/2014/main" id="{F965658A-FD28-4735-804F-A3172C9FDAD9}"/>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176</xdr:row>
      <xdr:rowOff>11430</xdr:rowOff>
    </xdr:from>
    <xdr:to>
      <xdr:col>18</xdr:col>
      <xdr:colOff>1491</xdr:colOff>
      <xdr:row>183</xdr:row>
      <xdr:rowOff>49</xdr:rowOff>
    </xdr:to>
    <xdr:sp macro="" textlink="">
      <xdr:nvSpPr>
        <xdr:cNvPr id="743" name="左大かっこ 742">
          <a:extLst>
            <a:ext uri="{FF2B5EF4-FFF2-40B4-BE49-F238E27FC236}">
              <a16:creationId xmlns:a16="http://schemas.microsoft.com/office/drawing/2014/main" id="{002CBA33-F47D-4925-940C-CAAD95B6C25C}"/>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183</xdr:row>
      <xdr:rowOff>11430</xdr:rowOff>
    </xdr:from>
    <xdr:to>
      <xdr:col>18</xdr:col>
      <xdr:colOff>1491</xdr:colOff>
      <xdr:row>190</xdr:row>
      <xdr:rowOff>48</xdr:rowOff>
    </xdr:to>
    <xdr:sp macro="" textlink="">
      <xdr:nvSpPr>
        <xdr:cNvPr id="744" name="左大かっこ 743">
          <a:extLst>
            <a:ext uri="{FF2B5EF4-FFF2-40B4-BE49-F238E27FC236}">
              <a16:creationId xmlns:a16="http://schemas.microsoft.com/office/drawing/2014/main" id="{3159C7F6-1DF6-4361-A3A9-1838D95F962D}"/>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99A71-235A-4379-BFD8-4A150F404F25}">
  <sheetPr>
    <tabColor rgb="FF00B050"/>
  </sheetPr>
  <dimension ref="A1:IO17"/>
  <sheetViews>
    <sheetView tabSelected="1" workbookViewId="0">
      <selection activeCell="C2" sqref="C2"/>
    </sheetView>
  </sheetViews>
  <sheetFormatPr defaultColWidth="0" defaultRowHeight="13.5" zeroHeight="1" x14ac:dyDescent="0.15"/>
  <cols>
    <col min="1" max="1" width="5" style="1" customWidth="1"/>
    <col min="2" max="2" width="19.7265625" style="2" customWidth="1"/>
    <col min="3" max="3" width="8.36328125" style="2" customWidth="1"/>
    <col min="4" max="4" width="6.54296875" style="2" customWidth="1"/>
    <col min="5" max="5" width="3" style="2" customWidth="1"/>
    <col min="6" max="6" width="6.54296875" style="2" customWidth="1"/>
    <col min="7" max="7" width="4.7265625" style="2" customWidth="1"/>
    <col min="8" max="8" width="7.6328125" style="1" customWidth="1"/>
    <col min="9" max="9" width="2" style="2" customWidth="1"/>
    <col min="10" max="249" width="0" hidden="1" customWidth="1"/>
    <col min="250" max="16384" width="8.7265625" hidden="1"/>
  </cols>
  <sheetData>
    <row r="1" spans="1:8" s="2" customFormat="1" ht="15" customHeight="1" thickBot="1" x14ac:dyDescent="0.2">
      <c r="A1" s="1"/>
      <c r="H1" s="1"/>
    </row>
    <row r="2" spans="1:8" s="2" customFormat="1" ht="37.5" customHeight="1" thickTop="1" thickBot="1" x14ac:dyDescent="0.2">
      <c r="A2" s="108" t="s">
        <v>40</v>
      </c>
      <c r="B2" s="109"/>
      <c r="C2" s="71"/>
      <c r="D2" s="198" t="s">
        <v>39</v>
      </c>
      <c r="E2" s="198"/>
      <c r="F2" s="198"/>
      <c r="G2" s="198"/>
      <c r="H2" s="1"/>
    </row>
    <row r="3" spans="1:8" s="2" customFormat="1" ht="15" customHeight="1" thickTop="1" thickBot="1" x14ac:dyDescent="0.2">
      <c r="A3" s="1"/>
      <c r="B3" s="2" t="s">
        <v>0</v>
      </c>
      <c r="H3" s="1"/>
    </row>
    <row r="4" spans="1:8" s="2" customFormat="1" ht="37.5" customHeight="1" thickTop="1" thickBot="1" x14ac:dyDescent="0.2">
      <c r="A4" s="108" t="s">
        <v>1</v>
      </c>
      <c r="B4" s="108"/>
      <c r="C4" s="8"/>
      <c r="D4" s="67"/>
      <c r="E4" s="3" t="s">
        <v>2</v>
      </c>
      <c r="F4" s="67"/>
      <c r="H4" s="1"/>
    </row>
    <row r="5" spans="1:8" s="2" customFormat="1" ht="37.5" customHeight="1" thickTop="1" thickBot="1" x14ac:dyDescent="0.2">
      <c r="A5" s="108" t="s">
        <v>3</v>
      </c>
      <c r="B5" s="108"/>
      <c r="C5" s="110"/>
      <c r="D5" s="111"/>
      <c r="E5" s="111"/>
      <c r="F5" s="111"/>
      <c r="G5" s="112"/>
      <c r="H5" s="4"/>
    </row>
    <row r="6" spans="1:8" s="2" customFormat="1" ht="19.5" thickTop="1" x14ac:dyDescent="0.15">
      <c r="A6" s="5"/>
      <c r="B6" s="6"/>
      <c r="H6" s="1"/>
    </row>
    <row r="7" spans="1:8" s="2" customFormat="1" ht="37.5" customHeight="1" thickBot="1" x14ac:dyDescent="0.2">
      <c r="A7" s="72" t="s">
        <v>41</v>
      </c>
      <c r="B7" s="72"/>
      <c r="C7" s="72"/>
      <c r="D7" s="72"/>
      <c r="H7" s="1"/>
    </row>
    <row r="8" spans="1:8" s="2" customFormat="1" ht="37.5" customHeight="1" thickTop="1" x14ac:dyDescent="0.15">
      <c r="A8" s="5"/>
      <c r="B8" s="113"/>
      <c r="C8" s="114"/>
      <c r="D8" s="114"/>
      <c r="E8" s="114"/>
      <c r="F8" s="114"/>
      <c r="G8" s="115"/>
      <c r="H8" s="68"/>
    </row>
    <row r="9" spans="1:8" s="2" customFormat="1" ht="37.5" customHeight="1" x14ac:dyDescent="0.15">
      <c r="A9" s="5"/>
      <c r="B9" s="102"/>
      <c r="C9" s="103"/>
      <c r="D9" s="103"/>
      <c r="E9" s="103"/>
      <c r="F9" s="103"/>
      <c r="G9" s="104"/>
      <c r="H9" s="69"/>
    </row>
    <row r="10" spans="1:8" s="2" customFormat="1" ht="37.5" customHeight="1" x14ac:dyDescent="0.15">
      <c r="A10" s="5"/>
      <c r="B10" s="102"/>
      <c r="C10" s="103"/>
      <c r="D10" s="103"/>
      <c r="E10" s="103"/>
      <c r="F10" s="103"/>
      <c r="G10" s="104"/>
      <c r="H10" s="69"/>
    </row>
    <row r="11" spans="1:8" s="2" customFormat="1" ht="37.5" customHeight="1" x14ac:dyDescent="0.15">
      <c r="A11" s="5"/>
      <c r="B11" s="102"/>
      <c r="C11" s="103"/>
      <c r="D11" s="103"/>
      <c r="E11" s="103"/>
      <c r="F11" s="103"/>
      <c r="G11" s="104"/>
      <c r="H11" s="69"/>
    </row>
    <row r="12" spans="1:8" s="2" customFormat="1" ht="37.5" customHeight="1" thickBot="1" x14ac:dyDescent="0.2">
      <c r="A12" s="5"/>
      <c r="B12" s="105"/>
      <c r="C12" s="106"/>
      <c r="D12" s="106"/>
      <c r="E12" s="106"/>
      <c r="F12" s="106"/>
      <c r="G12" s="107"/>
      <c r="H12" s="70"/>
    </row>
    <row r="13" spans="1:8" s="2" customFormat="1" ht="14.25" thickTop="1" x14ac:dyDescent="0.15">
      <c r="A13" s="1"/>
      <c r="H13" s="1"/>
    </row>
    <row r="14" spans="1:8" s="2" customFormat="1" ht="37.5" customHeight="1" thickBot="1" x14ac:dyDescent="0.2">
      <c r="A14" s="72" t="s">
        <v>35</v>
      </c>
      <c r="B14" s="72"/>
      <c r="C14" s="72"/>
      <c r="D14" s="72"/>
      <c r="H14" s="1"/>
    </row>
    <row r="15" spans="1:8" ht="37.5" customHeight="1" thickTop="1" thickBot="1" x14ac:dyDescent="0.2">
      <c r="B15" s="197">
        <v>21</v>
      </c>
      <c r="C15" s="66" t="s">
        <v>36</v>
      </c>
      <c r="D15" s="221">
        <v>3</v>
      </c>
      <c r="E15" s="65" t="s">
        <v>37</v>
      </c>
      <c r="F15" s="65"/>
    </row>
    <row r="16" spans="1:8" ht="14.25" thickTop="1" x14ac:dyDescent="0.15">
      <c r="B16" s="2" t="s">
        <v>38</v>
      </c>
    </row>
    <row r="17" x14ac:dyDescent="0.15"/>
  </sheetData>
  <sheetProtection algorithmName="SHA-512" hashValue="a4TmFvSpjCiRvCYSLN11MRCIHj1h2J1YoYdQyyHkuUfHAVN3nU7PPGuKmIdC+2BbixtEltI/7E4hoZ7nUWzGSg==" saltValue="Gk4RWsyMshkN5n3avRktQQ==" spinCount="100000" sheet="1" objects="1" scenarios="1" selectLockedCells="1"/>
  <protectedRanges>
    <protectedRange sqref="C5:G5" name="範囲2_2"/>
    <protectedRange sqref="C4:D4 F4 B8:H12" name="情報_2"/>
  </protectedRanges>
  <mergeCells count="9">
    <mergeCell ref="B9:G9"/>
    <mergeCell ref="B10:G10"/>
    <mergeCell ref="B11:G11"/>
    <mergeCell ref="B12:G12"/>
    <mergeCell ref="A2:B2"/>
    <mergeCell ref="A4:B4"/>
    <mergeCell ref="A5:B5"/>
    <mergeCell ref="C5:G5"/>
    <mergeCell ref="B8:G8"/>
  </mergeCells>
  <phoneticPr fontId="2"/>
  <dataValidations count="6">
    <dataValidation type="list" allowBlank="1" showInputMessage="1" showErrorMessage="1" sqref="H983048:H983052 H65544:H65548 H131080:H131084 H196616:H196620 H262152:H262156 H327688:H327692 H393224:H393228 H458760:H458764 H524296:H524300 H589832:H589836 H655368:H655372 H720904:H720908 H786440:H786444 H851976:H851980 H917512:H917516 H8:H12 JD8:JD12 SZ8:SZ12 ACV8:ACV12 AMR8:AMR12 AWN8:AWN12 BGJ8:BGJ12 BQF8:BQF12 CAB8:CAB12 CJX8:CJX12 CTT8:CTT12 DDP8:DDP12 DNL8:DNL12 DXH8:DXH12 EHD8:EHD12 EQZ8:EQZ12 FAV8:FAV12 FKR8:FKR12 FUN8:FUN12 GEJ8:GEJ12 GOF8:GOF12 GYB8:GYB12 HHX8:HHX12 HRT8:HRT12 IBP8:IBP12 ILL8:ILL12 IVH8:IVH12 JFD8:JFD12 JOZ8:JOZ12 JYV8:JYV12 KIR8:KIR12 KSN8:KSN12 LCJ8:LCJ12 LMF8:LMF12 LWB8:LWB12 MFX8:MFX12 MPT8:MPT12 MZP8:MZP12 NJL8:NJL12 NTH8:NTH12 ODD8:ODD12 OMZ8:OMZ12 OWV8:OWV12 PGR8:PGR12 PQN8:PQN12 QAJ8:QAJ12 QKF8:QKF12 QUB8:QUB12 RDX8:RDX12 RNT8:RNT12 RXP8:RXP12 SHL8:SHL12 SRH8:SRH12 TBD8:TBD12 TKZ8:TKZ12 TUV8:TUV12 UER8:UER12 UON8:UON12 UYJ8:UYJ12 VIF8:VIF12 VSB8:VSB12 WBX8:WBX12 WLT8:WLT12 WVP8:WVP12" xr:uid="{DDAD6E70-DE52-48B7-82E3-AF0E54EF25C8}">
      <formula1>"全対抗棄権"</formula1>
    </dataValidation>
    <dataValidation type="list" showInputMessage="1" showErrorMessage="1" promptTitle="男子or女子" sqref="C983044 C65540 C131076 C196612 C262148 C327684 C393220 C458756 C524292 C589828 C655364 C720900 C786436 C851972 C917508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xr:uid="{B9AF3430-7585-4AB7-972E-D6FCAD0B1075}">
      <formula1>"男子,女子"</formula1>
    </dataValidation>
    <dataValidation type="list" allowBlank="1" showInputMessage="1" showErrorMessage="1" sqref="D983044 D65540 D131076 D196612 D262148 D327684 D393220 D458756 D524292 D589828 D655364 D720900 D786436 D851972 D917508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8AC01565-286D-4CC0-BA31-8BE05F2FBC66}">
      <formula1>"1,2,3,4,5,6"</formula1>
    </dataValidation>
    <dataValidation type="list" allowBlank="1" showInputMessage="1" showErrorMessage="1" sqref="F983044 F65540 F131076 F196612 F262148 F327684 F393220 F458756 F524292 F589828 F655364 F720900 F786436 F851972 F917508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xr:uid="{29E39E00-D495-40FE-A605-CCE8C9863088}">
      <formula1>"A,B,C,D,E"</formula1>
    </dataValidation>
    <dataValidation type="list" allowBlank="1" showInputMessage="1" showErrorMessage="1" sqref="C2" xr:uid="{588586C5-917B-45F0-BE2E-86488C61E296}">
      <formula1>"春季, 秋季"</formula1>
    </dataValidation>
    <dataValidation type="list" allowBlank="1" showInputMessage="1" showErrorMessage="1" sqref="B15" xr:uid="{DA15E125-90D0-4B2B-AC8B-3136CF3C744A}">
      <formula1>"15,21"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68FF-4A52-4C0B-A0E2-EEDD567319E7}">
  <sheetPr>
    <tabColor rgb="FF00B050"/>
  </sheetPr>
  <dimension ref="A1:IT25"/>
  <sheetViews>
    <sheetView workbookViewId="0">
      <selection activeCell="D4" sqref="D4"/>
    </sheetView>
  </sheetViews>
  <sheetFormatPr defaultColWidth="0" defaultRowHeight="13.5" zeroHeight="1" x14ac:dyDescent="0.15"/>
  <cols>
    <col min="1" max="1" width="1.81640625" style="2" customWidth="1"/>
    <col min="2" max="2" width="7.81640625" style="1" bestFit="1" customWidth="1"/>
    <col min="3" max="3" width="1.81640625" style="2" customWidth="1"/>
    <col min="4" max="4" width="14.54296875" style="7" customWidth="1"/>
    <col min="5" max="5" width="1.81640625" style="2" customWidth="1"/>
    <col min="6" max="6" width="14.54296875" style="7" customWidth="1"/>
    <col min="7" max="7" width="1.81640625" style="2" customWidth="1"/>
    <col min="8" max="8" width="14.54296875" style="7" customWidth="1"/>
    <col min="9" max="9" width="1.81640625" style="2" customWidth="1"/>
    <col min="10" max="10" width="14.54296875" style="7" customWidth="1"/>
    <col min="11" max="11" width="1.81640625" style="2" customWidth="1"/>
    <col min="12" max="12" width="14.54296875" style="7" customWidth="1"/>
    <col min="13" max="13" width="1.81640625" style="2" customWidth="1"/>
    <col min="14" max="254" width="0" hidden="1" customWidth="1"/>
    <col min="255" max="16384" width="8.7265625" hidden="1"/>
  </cols>
  <sheetData>
    <row r="1" spans="2:17" s="2" customFormat="1" ht="15" customHeight="1" thickBot="1" x14ac:dyDescent="0.2">
      <c r="B1" s="1"/>
      <c r="D1" s="7"/>
      <c r="F1" s="7"/>
      <c r="H1" s="7"/>
      <c r="J1" s="7"/>
      <c r="L1" s="7"/>
      <c r="O1" s="12"/>
      <c r="P1" s="12"/>
      <c r="Q1" s="12"/>
    </row>
    <row r="2" spans="2:17" s="2" customFormat="1" ht="21" customHeight="1" thickTop="1" thickBot="1" x14ac:dyDescent="0.2">
      <c r="B2" s="10" t="s">
        <v>4</v>
      </c>
      <c r="D2" s="11">
        <f>基本情報!B8</f>
        <v>0</v>
      </c>
      <c r="F2" s="11">
        <f>基本情報!B9</f>
        <v>0</v>
      </c>
      <c r="H2" s="11">
        <f>基本情報!B10</f>
        <v>0</v>
      </c>
      <c r="J2" s="11">
        <f>基本情報!B11</f>
        <v>0</v>
      </c>
      <c r="L2" s="11">
        <f>基本情報!B12</f>
        <v>0</v>
      </c>
    </row>
    <row r="3" spans="2:17" s="2" customFormat="1" ht="7.5" customHeight="1" thickTop="1" thickBot="1" x14ac:dyDescent="0.2">
      <c r="B3" s="10"/>
      <c r="D3" s="7"/>
      <c r="F3" s="7"/>
      <c r="H3" s="7"/>
      <c r="J3" s="7"/>
      <c r="L3" s="7"/>
    </row>
    <row r="4" spans="2:17" s="2" customFormat="1" ht="21" customHeight="1" x14ac:dyDescent="0.15">
      <c r="B4" s="10" t="s">
        <v>5</v>
      </c>
      <c r="D4" s="20"/>
      <c r="F4" s="20"/>
      <c r="H4" s="20"/>
      <c r="J4" s="20"/>
      <c r="L4" s="20"/>
    </row>
    <row r="5" spans="2:17" s="2" customFormat="1" ht="21" customHeight="1" x14ac:dyDescent="0.15">
      <c r="B5" s="10" t="s">
        <v>6</v>
      </c>
      <c r="D5" s="21"/>
      <c r="F5" s="21"/>
      <c r="H5" s="21"/>
      <c r="J5" s="21"/>
      <c r="L5" s="21"/>
    </row>
    <row r="6" spans="2:17" s="2" customFormat="1" ht="21" customHeight="1" x14ac:dyDescent="0.15">
      <c r="B6" s="10" t="s">
        <v>7</v>
      </c>
      <c r="D6" s="22"/>
      <c r="F6" s="22"/>
      <c r="H6" s="22"/>
      <c r="J6" s="22"/>
      <c r="L6" s="22"/>
    </row>
    <row r="7" spans="2:17" s="2" customFormat="1" ht="21" customHeight="1" x14ac:dyDescent="0.15">
      <c r="B7" s="10" t="s">
        <v>8</v>
      </c>
      <c r="D7" s="22"/>
      <c r="F7" s="22"/>
      <c r="H7" s="22"/>
      <c r="J7" s="22"/>
      <c r="L7" s="22"/>
    </row>
    <row r="8" spans="2:17" s="2" customFormat="1" ht="21" customHeight="1" x14ac:dyDescent="0.15">
      <c r="B8" s="10" t="s">
        <v>9</v>
      </c>
      <c r="D8" s="22"/>
      <c r="F8" s="22"/>
      <c r="H8" s="22"/>
      <c r="J8" s="22"/>
      <c r="L8" s="22"/>
    </row>
    <row r="9" spans="2:17" s="2" customFormat="1" ht="21" customHeight="1" thickBot="1" x14ac:dyDescent="0.2">
      <c r="B9" s="10" t="s">
        <v>10</v>
      </c>
      <c r="D9" s="23"/>
      <c r="F9" s="23"/>
      <c r="H9" s="23"/>
      <c r="J9" s="23"/>
      <c r="L9" s="23"/>
    </row>
    <row r="10" spans="2:17" s="2" customFormat="1" ht="7.5" customHeight="1" thickBot="1" x14ac:dyDescent="0.2">
      <c r="B10" s="10"/>
      <c r="D10" s="7"/>
      <c r="F10" s="7"/>
      <c r="H10" s="7"/>
      <c r="J10" s="7"/>
      <c r="L10" s="7"/>
    </row>
    <row r="11" spans="2:17" s="2" customFormat="1" ht="18.75" customHeight="1" x14ac:dyDescent="0.15">
      <c r="B11" s="10">
        <v>1</v>
      </c>
      <c r="D11" s="24"/>
      <c r="F11" s="24"/>
      <c r="H11" s="24"/>
      <c r="J11" s="24"/>
      <c r="L11" s="24"/>
    </row>
    <row r="12" spans="2:17" s="2" customFormat="1" ht="18.75" customHeight="1" x14ac:dyDescent="0.15">
      <c r="B12" s="10">
        <v>2</v>
      </c>
      <c r="D12" s="25"/>
      <c r="F12" s="25"/>
      <c r="H12" s="25"/>
      <c r="J12" s="25"/>
      <c r="L12" s="25"/>
    </row>
    <row r="13" spans="2:17" s="2" customFormat="1" ht="18.75" customHeight="1" x14ac:dyDescent="0.15">
      <c r="B13" s="10">
        <v>3</v>
      </c>
      <c r="D13" s="25"/>
      <c r="F13" s="25"/>
      <c r="H13" s="25"/>
      <c r="J13" s="25"/>
      <c r="L13" s="25"/>
    </row>
    <row r="14" spans="2:17" s="2" customFormat="1" ht="18.75" customHeight="1" x14ac:dyDescent="0.15">
      <c r="B14" s="10">
        <v>4</v>
      </c>
      <c r="D14" s="25"/>
      <c r="F14" s="25"/>
      <c r="H14" s="25"/>
      <c r="J14" s="25"/>
      <c r="L14" s="25"/>
    </row>
    <row r="15" spans="2:17" s="2" customFormat="1" ht="18.75" customHeight="1" x14ac:dyDescent="0.15">
      <c r="B15" s="10">
        <v>5</v>
      </c>
      <c r="D15" s="25"/>
      <c r="F15" s="25"/>
      <c r="H15" s="25"/>
      <c r="J15" s="25"/>
      <c r="L15" s="25"/>
    </row>
    <row r="16" spans="2:17" s="2" customFormat="1" ht="18.75" customHeight="1" x14ac:dyDescent="0.15">
      <c r="B16" s="10">
        <v>6</v>
      </c>
      <c r="D16" s="25"/>
      <c r="F16" s="25"/>
      <c r="H16" s="25"/>
      <c r="J16" s="25"/>
      <c r="L16" s="25"/>
    </row>
    <row r="17" spans="2:12" s="2" customFormat="1" ht="18.75" customHeight="1" x14ac:dyDescent="0.15">
      <c r="B17" s="10">
        <v>7</v>
      </c>
      <c r="D17" s="25"/>
      <c r="F17" s="25"/>
      <c r="H17" s="25"/>
      <c r="J17" s="25"/>
      <c r="L17" s="25"/>
    </row>
    <row r="18" spans="2:12" s="2" customFormat="1" ht="18.75" customHeight="1" x14ac:dyDescent="0.15">
      <c r="B18" s="10">
        <v>8</v>
      </c>
      <c r="D18" s="25"/>
      <c r="F18" s="25"/>
      <c r="H18" s="25"/>
      <c r="J18" s="25"/>
      <c r="L18" s="25"/>
    </row>
    <row r="19" spans="2:12" s="2" customFormat="1" ht="18.75" customHeight="1" x14ac:dyDescent="0.15">
      <c r="B19" s="10">
        <v>9</v>
      </c>
      <c r="D19" s="25"/>
      <c r="F19" s="25"/>
      <c r="H19" s="25"/>
      <c r="J19" s="25"/>
      <c r="L19" s="25"/>
    </row>
    <row r="20" spans="2:12" s="2" customFormat="1" ht="18.75" customHeight="1" x14ac:dyDescent="0.15">
      <c r="B20" s="10">
        <v>10</v>
      </c>
      <c r="D20" s="25"/>
      <c r="F20" s="25"/>
      <c r="H20" s="25"/>
      <c r="J20" s="25"/>
      <c r="L20" s="25"/>
    </row>
    <row r="21" spans="2:12" s="2" customFormat="1" ht="18.75" customHeight="1" x14ac:dyDescent="0.15">
      <c r="B21" s="10">
        <v>11</v>
      </c>
      <c r="D21" s="25"/>
      <c r="F21" s="25"/>
      <c r="H21" s="25"/>
      <c r="J21" s="25"/>
      <c r="L21" s="25"/>
    </row>
    <row r="22" spans="2:12" s="2" customFormat="1" ht="18.75" customHeight="1" x14ac:dyDescent="0.15">
      <c r="B22" s="10">
        <v>12</v>
      </c>
      <c r="D22" s="25"/>
      <c r="F22" s="25"/>
      <c r="H22" s="25"/>
      <c r="J22" s="25"/>
      <c r="L22" s="25"/>
    </row>
    <row r="23" spans="2:12" s="2" customFormat="1" ht="18.75" customHeight="1" x14ac:dyDescent="0.15">
      <c r="B23" s="10">
        <v>13</v>
      </c>
      <c r="D23" s="25"/>
      <c r="F23" s="25"/>
      <c r="H23" s="25"/>
      <c r="J23" s="25"/>
      <c r="L23" s="25"/>
    </row>
    <row r="24" spans="2:12" s="2" customFormat="1" ht="18.75" customHeight="1" thickBot="1" x14ac:dyDescent="0.2">
      <c r="B24" s="10">
        <v>14</v>
      </c>
      <c r="D24" s="26"/>
      <c r="F24" s="26"/>
      <c r="H24" s="26"/>
      <c r="J24" s="26"/>
      <c r="L24" s="26"/>
    </row>
    <row r="25" spans="2:12" s="2" customFormat="1" ht="15" customHeight="1" x14ac:dyDescent="0.15">
      <c r="B25" s="1"/>
      <c r="D25" s="7"/>
      <c r="F25" s="7"/>
      <c r="H25" s="7"/>
      <c r="J25" s="7"/>
      <c r="L25" s="7"/>
    </row>
  </sheetData>
  <sheetProtection algorithmName="SHA-512" hashValue="fOpH362i37pfO5DUgUwYk0SK1f13WzJa6ppM/Q3PlxI81fz2041YoyI82pWdMkpOT3iQEmlcGbpjGsqh/58ifQ==" saltValue="9E4NlQEEK/4pupv9wbbszg==" spinCount="100000" sheet="1" objects="1" scenarios="1" selectLockedCells="1"/>
  <protectedRanges>
    <protectedRange sqref="D4:D9 F4:F9 H4:H9 J4:J9 L4:L9 D11:D24 F11:F24 H11:H24 J11:J24 L11:L24" name="選手入力_1"/>
  </protectedRange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065AA-FE4F-40E1-9FCA-025E4BBE3183}">
  <sheetPr>
    <tabColor rgb="FF00B050"/>
  </sheetPr>
  <dimension ref="A1:I46"/>
  <sheetViews>
    <sheetView showGridLines="0" workbookViewId="0">
      <selection activeCell="C3" sqref="C3"/>
    </sheetView>
  </sheetViews>
  <sheetFormatPr defaultColWidth="0" defaultRowHeight="18.75" zeroHeight="1" x14ac:dyDescent="0.15"/>
  <cols>
    <col min="1" max="1" width="2.6328125" style="9" customWidth="1"/>
    <col min="2" max="2" width="4.6328125" style="9" customWidth="1"/>
    <col min="3" max="3" width="16.6328125" style="14" customWidth="1"/>
    <col min="4" max="4" width="4.6328125" style="14" customWidth="1"/>
    <col min="5" max="6" width="16.6328125" style="14" customWidth="1"/>
    <col min="7" max="7" width="4.6328125" style="14" customWidth="1"/>
    <col min="8" max="8" width="16.6328125" style="14" customWidth="1"/>
    <col min="9" max="9" width="2.6328125" style="9" customWidth="1"/>
    <col min="10" max="16384" width="8.7265625" style="9" hidden="1"/>
  </cols>
  <sheetData>
    <row r="1" spans="2:8" ht="19.5" thickBot="1" x14ac:dyDescent="0.2"/>
    <row r="2" spans="2:8" ht="30" customHeight="1" thickTop="1" thickBot="1" x14ac:dyDescent="0.2">
      <c r="B2" s="116" t="s">
        <v>17</v>
      </c>
      <c r="C2" s="73">
        <f>メンバー情報!D2</f>
        <v>0</v>
      </c>
      <c r="D2" s="74" t="s">
        <v>11</v>
      </c>
      <c r="E2" s="75">
        <f>メンバー情報!J2</f>
        <v>0</v>
      </c>
      <c r="F2" s="76">
        <f>メンバー情報!F2</f>
        <v>0</v>
      </c>
      <c r="G2" s="74" t="s">
        <v>11</v>
      </c>
      <c r="H2" s="77">
        <f>メンバー情報!L2</f>
        <v>0</v>
      </c>
    </row>
    <row r="3" spans="2:8" ht="30" customHeight="1" thickTop="1" thickBot="1" x14ac:dyDescent="0.2">
      <c r="B3" s="117"/>
      <c r="C3" s="199"/>
      <c r="D3" s="19" t="s">
        <v>12</v>
      </c>
      <c r="E3" s="205"/>
      <c r="F3" s="210"/>
      <c r="G3" s="19" t="s">
        <v>12</v>
      </c>
      <c r="H3" s="212"/>
    </row>
    <row r="4" spans="2:8" ht="30" customHeight="1" thickBot="1" x14ac:dyDescent="0.2">
      <c r="B4" s="117"/>
      <c r="C4" s="200"/>
      <c r="D4" s="17" t="s">
        <v>13</v>
      </c>
      <c r="E4" s="206"/>
      <c r="F4" s="211"/>
      <c r="G4" s="17" t="s">
        <v>13</v>
      </c>
      <c r="H4" s="213"/>
    </row>
    <row r="5" spans="2:8" ht="30" customHeight="1" x14ac:dyDescent="0.15">
      <c r="B5" s="117"/>
      <c r="C5" s="201"/>
      <c r="D5" s="119" t="s">
        <v>14</v>
      </c>
      <c r="E5" s="207"/>
      <c r="F5" s="201"/>
      <c r="G5" s="119" t="s">
        <v>14</v>
      </c>
      <c r="H5" s="214"/>
    </row>
    <row r="6" spans="2:8" ht="30" customHeight="1" thickBot="1" x14ac:dyDescent="0.2">
      <c r="B6" s="117"/>
      <c r="C6" s="202"/>
      <c r="D6" s="119"/>
      <c r="E6" s="208"/>
      <c r="F6" s="202"/>
      <c r="G6" s="119"/>
      <c r="H6" s="215"/>
    </row>
    <row r="7" spans="2:8" ht="30" customHeight="1" x14ac:dyDescent="0.15">
      <c r="B7" s="117"/>
      <c r="C7" s="203"/>
      <c r="D7" s="120" t="s">
        <v>15</v>
      </c>
      <c r="E7" s="207"/>
      <c r="F7" s="201"/>
      <c r="G7" s="120" t="s">
        <v>15</v>
      </c>
      <c r="H7" s="214"/>
    </row>
    <row r="8" spans="2:8" ht="30" customHeight="1" thickBot="1" x14ac:dyDescent="0.2">
      <c r="B8" s="117"/>
      <c r="C8" s="199"/>
      <c r="D8" s="121"/>
      <c r="E8" s="205"/>
      <c r="F8" s="210"/>
      <c r="G8" s="121"/>
      <c r="H8" s="212"/>
    </row>
    <row r="9" spans="2:8" ht="30" customHeight="1" thickBot="1" x14ac:dyDescent="0.2">
      <c r="B9" s="118"/>
      <c r="C9" s="204"/>
      <c r="D9" s="18" t="s">
        <v>16</v>
      </c>
      <c r="E9" s="209"/>
      <c r="F9" s="204"/>
      <c r="G9" s="18" t="s">
        <v>16</v>
      </c>
      <c r="H9" s="216"/>
    </row>
    <row r="10" spans="2:8" ht="15" customHeight="1" thickTop="1" thickBot="1" x14ac:dyDescent="0.2"/>
    <row r="11" spans="2:8" ht="30" customHeight="1" thickTop="1" thickBot="1" x14ac:dyDescent="0.2">
      <c r="B11" s="116" t="s">
        <v>18</v>
      </c>
      <c r="C11" s="73">
        <f>メンバー情報!F2</f>
        <v>0</v>
      </c>
      <c r="D11" s="74" t="s">
        <v>11</v>
      </c>
      <c r="E11" s="75">
        <f>メンバー情報!J2</f>
        <v>0</v>
      </c>
      <c r="F11" s="76">
        <f>メンバー情報!H2</f>
        <v>0</v>
      </c>
      <c r="G11" s="74" t="s">
        <v>11</v>
      </c>
      <c r="H11" s="77">
        <f>メンバー情報!L2</f>
        <v>0</v>
      </c>
    </row>
    <row r="12" spans="2:8" ht="30" customHeight="1" thickTop="1" thickBot="1" x14ac:dyDescent="0.2">
      <c r="B12" s="117"/>
      <c r="C12" s="199"/>
      <c r="D12" s="19" t="s">
        <v>12</v>
      </c>
      <c r="E12" s="205"/>
      <c r="F12" s="210"/>
      <c r="G12" s="19" t="s">
        <v>12</v>
      </c>
      <c r="H12" s="212"/>
    </row>
    <row r="13" spans="2:8" ht="30" customHeight="1" thickBot="1" x14ac:dyDescent="0.2">
      <c r="B13" s="117"/>
      <c r="C13" s="200"/>
      <c r="D13" s="17" t="s">
        <v>13</v>
      </c>
      <c r="E13" s="206"/>
      <c r="F13" s="211"/>
      <c r="G13" s="17" t="s">
        <v>13</v>
      </c>
      <c r="H13" s="213"/>
    </row>
    <row r="14" spans="2:8" ht="30" customHeight="1" x14ac:dyDescent="0.15">
      <c r="B14" s="117"/>
      <c r="C14" s="201"/>
      <c r="D14" s="119" t="s">
        <v>14</v>
      </c>
      <c r="E14" s="207"/>
      <c r="F14" s="201"/>
      <c r="G14" s="119" t="s">
        <v>14</v>
      </c>
      <c r="H14" s="214"/>
    </row>
    <row r="15" spans="2:8" ht="30" customHeight="1" thickBot="1" x14ac:dyDescent="0.2">
      <c r="B15" s="117"/>
      <c r="C15" s="202"/>
      <c r="D15" s="119"/>
      <c r="E15" s="208"/>
      <c r="F15" s="202"/>
      <c r="G15" s="119"/>
      <c r="H15" s="215"/>
    </row>
    <row r="16" spans="2:8" ht="30" customHeight="1" x14ac:dyDescent="0.15">
      <c r="B16" s="117"/>
      <c r="C16" s="203"/>
      <c r="D16" s="120" t="s">
        <v>15</v>
      </c>
      <c r="E16" s="207"/>
      <c r="F16" s="201"/>
      <c r="G16" s="120" t="s">
        <v>15</v>
      </c>
      <c r="H16" s="214"/>
    </row>
    <row r="17" spans="2:8" ht="30" customHeight="1" thickBot="1" x14ac:dyDescent="0.2">
      <c r="B17" s="117"/>
      <c r="C17" s="199"/>
      <c r="D17" s="121"/>
      <c r="E17" s="205"/>
      <c r="F17" s="210"/>
      <c r="G17" s="121"/>
      <c r="H17" s="212"/>
    </row>
    <row r="18" spans="2:8" ht="30" customHeight="1" thickBot="1" x14ac:dyDescent="0.2">
      <c r="B18" s="118"/>
      <c r="C18" s="204"/>
      <c r="D18" s="18" t="s">
        <v>16</v>
      </c>
      <c r="E18" s="209"/>
      <c r="F18" s="204"/>
      <c r="G18" s="18" t="s">
        <v>16</v>
      </c>
      <c r="H18" s="216"/>
    </row>
    <row r="19" spans="2:8" ht="15" customHeight="1" thickTop="1" thickBot="1" x14ac:dyDescent="0.2"/>
    <row r="20" spans="2:8" ht="30" customHeight="1" thickTop="1" thickBot="1" x14ac:dyDescent="0.2">
      <c r="B20" s="116" t="s">
        <v>19</v>
      </c>
      <c r="C20" s="73">
        <f>メンバー情報!D2</f>
        <v>0</v>
      </c>
      <c r="D20" s="74" t="s">
        <v>11</v>
      </c>
      <c r="E20" s="75">
        <f>メンバー情報!L2</f>
        <v>0</v>
      </c>
      <c r="F20" s="76">
        <f>メンバー情報!F2</f>
        <v>0</v>
      </c>
      <c r="G20" s="74" t="s">
        <v>11</v>
      </c>
      <c r="H20" s="77">
        <f>メンバー情報!H2</f>
        <v>0</v>
      </c>
    </row>
    <row r="21" spans="2:8" ht="30" customHeight="1" thickTop="1" thickBot="1" x14ac:dyDescent="0.2">
      <c r="B21" s="117"/>
      <c r="C21" s="199"/>
      <c r="D21" s="19" t="s">
        <v>12</v>
      </c>
      <c r="E21" s="205"/>
      <c r="F21" s="210"/>
      <c r="G21" s="19" t="s">
        <v>12</v>
      </c>
      <c r="H21" s="212"/>
    </row>
    <row r="22" spans="2:8" ht="30" customHeight="1" thickBot="1" x14ac:dyDescent="0.2">
      <c r="B22" s="117"/>
      <c r="C22" s="200"/>
      <c r="D22" s="17" t="s">
        <v>13</v>
      </c>
      <c r="E22" s="206"/>
      <c r="F22" s="211"/>
      <c r="G22" s="17" t="s">
        <v>13</v>
      </c>
      <c r="H22" s="213"/>
    </row>
    <row r="23" spans="2:8" ht="30" customHeight="1" x14ac:dyDescent="0.15">
      <c r="B23" s="117"/>
      <c r="C23" s="201"/>
      <c r="D23" s="119" t="s">
        <v>14</v>
      </c>
      <c r="E23" s="207"/>
      <c r="F23" s="201"/>
      <c r="G23" s="119" t="s">
        <v>14</v>
      </c>
      <c r="H23" s="214"/>
    </row>
    <row r="24" spans="2:8" ht="30" customHeight="1" thickBot="1" x14ac:dyDescent="0.2">
      <c r="B24" s="117"/>
      <c r="C24" s="202"/>
      <c r="D24" s="119"/>
      <c r="E24" s="208"/>
      <c r="F24" s="202"/>
      <c r="G24" s="119"/>
      <c r="H24" s="215"/>
    </row>
    <row r="25" spans="2:8" ht="30" customHeight="1" x14ac:dyDescent="0.15">
      <c r="B25" s="117"/>
      <c r="C25" s="203"/>
      <c r="D25" s="120" t="s">
        <v>15</v>
      </c>
      <c r="E25" s="207"/>
      <c r="F25" s="201"/>
      <c r="G25" s="120" t="s">
        <v>15</v>
      </c>
      <c r="H25" s="214"/>
    </row>
    <row r="26" spans="2:8" ht="30" customHeight="1" thickBot="1" x14ac:dyDescent="0.2">
      <c r="B26" s="117"/>
      <c r="C26" s="199"/>
      <c r="D26" s="121"/>
      <c r="E26" s="205"/>
      <c r="F26" s="210"/>
      <c r="G26" s="121"/>
      <c r="H26" s="212"/>
    </row>
    <row r="27" spans="2:8" ht="30" customHeight="1" thickBot="1" x14ac:dyDescent="0.2">
      <c r="B27" s="118"/>
      <c r="C27" s="204"/>
      <c r="D27" s="18" t="s">
        <v>16</v>
      </c>
      <c r="E27" s="209"/>
      <c r="F27" s="204"/>
      <c r="G27" s="18" t="s">
        <v>16</v>
      </c>
      <c r="H27" s="216"/>
    </row>
    <row r="28" spans="2:8" ht="15" customHeight="1" thickTop="1" thickBot="1" x14ac:dyDescent="0.2"/>
    <row r="29" spans="2:8" ht="30" customHeight="1" thickTop="1" thickBot="1" x14ac:dyDescent="0.2">
      <c r="B29" s="116" t="s">
        <v>20</v>
      </c>
      <c r="C29" s="73">
        <f>メンバー情報!D2</f>
        <v>0</v>
      </c>
      <c r="D29" s="74" t="s">
        <v>11</v>
      </c>
      <c r="E29" s="75">
        <f>メンバー情報!H2</f>
        <v>0</v>
      </c>
      <c r="F29" s="76">
        <f>メンバー情報!J2</f>
        <v>0</v>
      </c>
      <c r="G29" s="74" t="s">
        <v>11</v>
      </c>
      <c r="H29" s="77">
        <f>メンバー情報!L2</f>
        <v>0</v>
      </c>
    </row>
    <row r="30" spans="2:8" ht="30" customHeight="1" thickTop="1" thickBot="1" x14ac:dyDescent="0.2">
      <c r="B30" s="117"/>
      <c r="C30" s="199"/>
      <c r="D30" s="19" t="s">
        <v>12</v>
      </c>
      <c r="E30" s="205"/>
      <c r="F30" s="210"/>
      <c r="G30" s="19" t="s">
        <v>12</v>
      </c>
      <c r="H30" s="212"/>
    </row>
    <row r="31" spans="2:8" ht="30" customHeight="1" thickBot="1" x14ac:dyDescent="0.2">
      <c r="B31" s="117"/>
      <c r="C31" s="200"/>
      <c r="D31" s="17" t="s">
        <v>13</v>
      </c>
      <c r="E31" s="206"/>
      <c r="F31" s="211"/>
      <c r="G31" s="17" t="s">
        <v>13</v>
      </c>
      <c r="H31" s="213"/>
    </row>
    <row r="32" spans="2:8" ht="30" customHeight="1" x14ac:dyDescent="0.15">
      <c r="B32" s="117"/>
      <c r="C32" s="201"/>
      <c r="D32" s="119" t="s">
        <v>14</v>
      </c>
      <c r="E32" s="207"/>
      <c r="F32" s="201"/>
      <c r="G32" s="119" t="s">
        <v>14</v>
      </c>
      <c r="H32" s="214"/>
    </row>
    <row r="33" spans="2:8" ht="30" customHeight="1" thickBot="1" x14ac:dyDescent="0.2">
      <c r="B33" s="117"/>
      <c r="C33" s="202"/>
      <c r="D33" s="119"/>
      <c r="E33" s="208"/>
      <c r="F33" s="202"/>
      <c r="G33" s="119"/>
      <c r="H33" s="215"/>
    </row>
    <row r="34" spans="2:8" ht="30" customHeight="1" x14ac:dyDescent="0.15">
      <c r="B34" s="117"/>
      <c r="C34" s="203"/>
      <c r="D34" s="120" t="s">
        <v>15</v>
      </c>
      <c r="E34" s="207"/>
      <c r="F34" s="201"/>
      <c r="G34" s="120" t="s">
        <v>15</v>
      </c>
      <c r="H34" s="214"/>
    </row>
    <row r="35" spans="2:8" ht="30" customHeight="1" thickBot="1" x14ac:dyDescent="0.2">
      <c r="B35" s="117"/>
      <c r="C35" s="199"/>
      <c r="D35" s="121"/>
      <c r="E35" s="205"/>
      <c r="F35" s="210"/>
      <c r="G35" s="121"/>
      <c r="H35" s="212"/>
    </row>
    <row r="36" spans="2:8" ht="30" customHeight="1" thickBot="1" x14ac:dyDescent="0.2">
      <c r="B36" s="118"/>
      <c r="C36" s="204"/>
      <c r="D36" s="18" t="s">
        <v>16</v>
      </c>
      <c r="E36" s="209"/>
      <c r="F36" s="204"/>
      <c r="G36" s="18" t="s">
        <v>16</v>
      </c>
      <c r="H36" s="216"/>
    </row>
    <row r="37" spans="2:8" ht="15" customHeight="1" thickTop="1" thickBot="1" x14ac:dyDescent="0.2"/>
    <row r="38" spans="2:8" ht="30" customHeight="1" thickTop="1" thickBot="1" x14ac:dyDescent="0.2">
      <c r="B38" s="116" t="s">
        <v>21</v>
      </c>
      <c r="C38" s="73">
        <f>メンバー情報!D2</f>
        <v>0</v>
      </c>
      <c r="D38" s="74" t="s">
        <v>11</v>
      </c>
      <c r="E38" s="75">
        <f>メンバー情報!F2</f>
        <v>0</v>
      </c>
      <c r="F38" s="76">
        <f>メンバー情報!H2</f>
        <v>0</v>
      </c>
      <c r="G38" s="74" t="s">
        <v>11</v>
      </c>
      <c r="H38" s="77">
        <f>メンバー情報!J2</f>
        <v>0</v>
      </c>
    </row>
    <row r="39" spans="2:8" ht="30" customHeight="1" thickTop="1" thickBot="1" x14ac:dyDescent="0.2">
      <c r="B39" s="117"/>
      <c r="C39" s="199"/>
      <c r="D39" s="19" t="s">
        <v>12</v>
      </c>
      <c r="E39" s="205"/>
      <c r="F39" s="210"/>
      <c r="G39" s="19" t="s">
        <v>12</v>
      </c>
      <c r="H39" s="212"/>
    </row>
    <row r="40" spans="2:8" ht="30" customHeight="1" thickBot="1" x14ac:dyDescent="0.2">
      <c r="B40" s="117"/>
      <c r="C40" s="200"/>
      <c r="D40" s="17" t="s">
        <v>13</v>
      </c>
      <c r="E40" s="206"/>
      <c r="F40" s="211"/>
      <c r="G40" s="17" t="s">
        <v>13</v>
      </c>
      <c r="H40" s="213"/>
    </row>
    <row r="41" spans="2:8" ht="30" customHeight="1" x14ac:dyDescent="0.15">
      <c r="B41" s="117"/>
      <c r="C41" s="201"/>
      <c r="D41" s="119" t="s">
        <v>14</v>
      </c>
      <c r="E41" s="207"/>
      <c r="F41" s="201"/>
      <c r="G41" s="119" t="s">
        <v>14</v>
      </c>
      <c r="H41" s="214"/>
    </row>
    <row r="42" spans="2:8" ht="30" customHeight="1" thickBot="1" x14ac:dyDescent="0.2">
      <c r="B42" s="117"/>
      <c r="C42" s="202"/>
      <c r="D42" s="119"/>
      <c r="E42" s="208"/>
      <c r="F42" s="202"/>
      <c r="G42" s="119"/>
      <c r="H42" s="215"/>
    </row>
    <row r="43" spans="2:8" ht="30" customHeight="1" x14ac:dyDescent="0.15">
      <c r="B43" s="117"/>
      <c r="C43" s="203"/>
      <c r="D43" s="120" t="s">
        <v>15</v>
      </c>
      <c r="E43" s="207"/>
      <c r="F43" s="201"/>
      <c r="G43" s="120" t="s">
        <v>15</v>
      </c>
      <c r="H43" s="214"/>
    </row>
    <row r="44" spans="2:8" ht="30" customHeight="1" thickBot="1" x14ac:dyDescent="0.2">
      <c r="B44" s="117"/>
      <c r="C44" s="199"/>
      <c r="D44" s="121"/>
      <c r="E44" s="205"/>
      <c r="F44" s="210"/>
      <c r="G44" s="121"/>
      <c r="H44" s="212"/>
    </row>
    <row r="45" spans="2:8" ht="30" customHeight="1" thickBot="1" x14ac:dyDescent="0.2">
      <c r="B45" s="118"/>
      <c r="C45" s="204"/>
      <c r="D45" s="18" t="s">
        <v>16</v>
      </c>
      <c r="E45" s="209"/>
      <c r="F45" s="204"/>
      <c r="G45" s="18" t="s">
        <v>16</v>
      </c>
      <c r="H45" s="216"/>
    </row>
    <row r="46" spans="2:8" ht="19.5" thickTop="1" x14ac:dyDescent="0.15"/>
  </sheetData>
  <sheetProtection algorithmName="SHA-512" hashValue="AkdVowKbdQY4Gm/SUrZEM26hwKD4Jknj+iYpw44oRhM8oO6+Ntscc7cduTCXNj4RNWg+pgvQwn8fUaLEmiQ4Tw==" saltValue="sZ34044RF3fk1y3Eax82Sg==" spinCount="100000" sheet="1" objects="1" scenarios="1" selectLockedCells="1"/>
  <mergeCells count="25">
    <mergeCell ref="B2:B9"/>
    <mergeCell ref="D5:D6"/>
    <mergeCell ref="D7:D8"/>
    <mergeCell ref="G5:G6"/>
    <mergeCell ref="G7:G8"/>
    <mergeCell ref="B29:B36"/>
    <mergeCell ref="D32:D33"/>
    <mergeCell ref="G32:G33"/>
    <mergeCell ref="D34:D35"/>
    <mergeCell ref="G34:G35"/>
    <mergeCell ref="B20:B27"/>
    <mergeCell ref="D23:D24"/>
    <mergeCell ref="G23:G24"/>
    <mergeCell ref="D25:D26"/>
    <mergeCell ref="G25:G26"/>
    <mergeCell ref="B11:B18"/>
    <mergeCell ref="D14:D15"/>
    <mergeCell ref="G14:G15"/>
    <mergeCell ref="D16:D17"/>
    <mergeCell ref="G16:G17"/>
    <mergeCell ref="B38:B45"/>
    <mergeCell ref="D41:D42"/>
    <mergeCell ref="G41:G42"/>
    <mergeCell ref="D43:D44"/>
    <mergeCell ref="G43:G44"/>
  </mergeCells>
  <phoneticPr fontId="2"/>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9D1A5D54-DD96-4350-A085-17B43EF7910C}">
          <x14:formula1>
            <xm:f>メンバー情報!$D$11:$D$24</xm:f>
          </x14:formula1>
          <xm:sqref>C3:C9 C21:C27 C30:C36 C39:C45</xm:sqref>
        </x14:dataValidation>
        <x14:dataValidation type="list" allowBlank="1" showInputMessage="1" showErrorMessage="1" xr:uid="{2F881C11-6070-43E2-8A5E-3F297A68AC39}">
          <x14:formula1>
            <xm:f>メンバー情報!$J$11:$J$24</xm:f>
          </x14:formula1>
          <xm:sqref>E3:E9 E12:E18 F30:F36 H39:H45</xm:sqref>
        </x14:dataValidation>
        <x14:dataValidation type="list" allowBlank="1" showInputMessage="1" showErrorMessage="1" xr:uid="{C63A3D9E-E0D6-4B78-BE66-19C5E82076DE}">
          <x14:formula1>
            <xm:f>メンバー情報!$F$11:$F$24</xm:f>
          </x14:formula1>
          <xm:sqref>F3:F9 C12:C18 F21:F27 E39:E45</xm:sqref>
        </x14:dataValidation>
        <x14:dataValidation type="list" allowBlank="1" showInputMessage="1" showErrorMessage="1" xr:uid="{DE099BB1-9C27-482E-A4C0-C438720BE7B9}">
          <x14:formula1>
            <xm:f>メンバー情報!$L$11:$L$24</xm:f>
          </x14:formula1>
          <xm:sqref>H3:H9 H12:H18 E21:E27 H30:H36</xm:sqref>
        </x14:dataValidation>
        <x14:dataValidation type="list" allowBlank="1" showInputMessage="1" showErrorMessage="1" xr:uid="{D9B6C266-72F8-414C-9DC0-F1CDC02C13DB}">
          <x14:formula1>
            <xm:f>メンバー情報!$H$11:$H$24</xm:f>
          </x14:formula1>
          <xm:sqref>F12:F18 H21:H27 E30:E36 F39:F45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A063-9869-41B3-A768-FD90CAE44E82}">
  <sheetPr>
    <tabColor rgb="FF00B050"/>
  </sheetPr>
  <dimension ref="A1:I26"/>
  <sheetViews>
    <sheetView showGridLines="0" workbookViewId="0">
      <selection activeCell="C3" sqref="C3"/>
    </sheetView>
  </sheetViews>
  <sheetFormatPr defaultColWidth="0" defaultRowHeight="18.75" zeroHeight="1" x14ac:dyDescent="0.15"/>
  <cols>
    <col min="1" max="1" width="2.6328125" style="9" customWidth="1"/>
    <col min="2" max="2" width="4.6328125" style="9" customWidth="1"/>
    <col min="3" max="3" width="16.6328125" style="14" customWidth="1"/>
    <col min="4" max="4" width="4.6328125" style="14" customWidth="1"/>
    <col min="5" max="6" width="16.6328125" style="14" customWidth="1"/>
    <col min="7" max="7" width="4.6328125" style="14" customWidth="1"/>
    <col min="8" max="8" width="16.6328125" style="14" customWidth="1"/>
    <col min="9" max="9" width="2.6328125" style="9" customWidth="1"/>
    <col min="10" max="16384" width="8.7265625" style="9" hidden="1"/>
  </cols>
  <sheetData>
    <row r="1" spans="2:8" ht="19.5" thickBot="1" x14ac:dyDescent="0.2"/>
    <row r="2" spans="2:8" ht="30" customHeight="1" thickTop="1" thickBot="1" x14ac:dyDescent="0.2">
      <c r="B2" s="116" t="s">
        <v>22</v>
      </c>
      <c r="C2" s="27">
        <f>オーダー!C2</f>
        <v>0</v>
      </c>
      <c r="D2" s="84" t="s">
        <v>11</v>
      </c>
      <c r="E2" s="28">
        <f>オーダー!E2</f>
        <v>0</v>
      </c>
      <c r="F2" s="29">
        <f>オーダー!F2</f>
        <v>0</v>
      </c>
      <c r="G2" s="84" t="s">
        <v>11</v>
      </c>
      <c r="H2" s="28">
        <f>オーダー!H2</f>
        <v>0</v>
      </c>
    </row>
    <row r="3" spans="2:8" ht="30" customHeight="1" x14ac:dyDescent="0.15">
      <c r="B3" s="117"/>
      <c r="C3" s="217"/>
      <c r="D3" s="119" t="s">
        <v>15</v>
      </c>
      <c r="E3" s="218"/>
      <c r="F3" s="219"/>
      <c r="G3" s="119" t="s">
        <v>15</v>
      </c>
      <c r="H3" s="220"/>
    </row>
    <row r="4" spans="2:8" ht="30" customHeight="1" thickBot="1" x14ac:dyDescent="0.2">
      <c r="B4" s="117"/>
      <c r="C4" s="199"/>
      <c r="D4" s="121"/>
      <c r="E4" s="205"/>
      <c r="F4" s="210"/>
      <c r="G4" s="121"/>
      <c r="H4" s="212"/>
    </row>
    <row r="5" spans="2:8" ht="30" customHeight="1" thickBot="1" x14ac:dyDescent="0.2">
      <c r="B5" s="118"/>
      <c r="C5" s="204"/>
      <c r="D5" s="18" t="s">
        <v>16</v>
      </c>
      <c r="E5" s="209"/>
      <c r="F5" s="204"/>
      <c r="G5" s="18" t="s">
        <v>16</v>
      </c>
      <c r="H5" s="216"/>
    </row>
    <row r="6" spans="2:8" ht="15" customHeight="1" thickTop="1" thickBot="1" x14ac:dyDescent="0.2"/>
    <row r="7" spans="2:8" ht="30" customHeight="1" thickTop="1" thickBot="1" x14ac:dyDescent="0.2">
      <c r="B7" s="116" t="s">
        <v>23</v>
      </c>
      <c r="C7" s="27">
        <f>オーダー!C11</f>
        <v>0</v>
      </c>
      <c r="D7" s="84" t="s">
        <v>11</v>
      </c>
      <c r="E7" s="28">
        <f>オーダー!E11</f>
        <v>0</v>
      </c>
      <c r="F7" s="29">
        <f>オーダー!F11</f>
        <v>0</v>
      </c>
      <c r="G7" s="84" t="s">
        <v>11</v>
      </c>
      <c r="H7" s="28">
        <f>オーダー!H11</f>
        <v>0</v>
      </c>
    </row>
    <row r="8" spans="2:8" ht="30" customHeight="1" x14ac:dyDescent="0.15">
      <c r="B8" s="117"/>
      <c r="C8" s="217"/>
      <c r="D8" s="119" t="s">
        <v>15</v>
      </c>
      <c r="E8" s="218"/>
      <c r="F8" s="219"/>
      <c r="G8" s="119" t="s">
        <v>15</v>
      </c>
      <c r="H8" s="220"/>
    </row>
    <row r="9" spans="2:8" ht="30" customHeight="1" thickBot="1" x14ac:dyDescent="0.2">
      <c r="B9" s="117"/>
      <c r="C9" s="199"/>
      <c r="D9" s="121"/>
      <c r="E9" s="205"/>
      <c r="F9" s="210"/>
      <c r="G9" s="121"/>
      <c r="H9" s="212"/>
    </row>
    <row r="10" spans="2:8" ht="30" customHeight="1" thickBot="1" x14ac:dyDescent="0.2">
      <c r="B10" s="118"/>
      <c r="C10" s="204"/>
      <c r="D10" s="18" t="s">
        <v>16</v>
      </c>
      <c r="E10" s="209"/>
      <c r="F10" s="204"/>
      <c r="G10" s="18" t="s">
        <v>16</v>
      </c>
      <c r="H10" s="216"/>
    </row>
    <row r="11" spans="2:8" ht="15" customHeight="1" thickTop="1" thickBot="1" x14ac:dyDescent="0.2"/>
    <row r="12" spans="2:8" ht="30" customHeight="1" thickTop="1" thickBot="1" x14ac:dyDescent="0.2">
      <c r="B12" s="116" t="s">
        <v>24</v>
      </c>
      <c r="C12" s="27">
        <f>オーダー!C20</f>
        <v>0</v>
      </c>
      <c r="D12" s="84" t="s">
        <v>11</v>
      </c>
      <c r="E12" s="28">
        <f>オーダー!E20</f>
        <v>0</v>
      </c>
      <c r="F12" s="29">
        <f>オーダー!F20</f>
        <v>0</v>
      </c>
      <c r="G12" s="84" t="s">
        <v>11</v>
      </c>
      <c r="H12" s="28">
        <f>オーダー!H20</f>
        <v>0</v>
      </c>
    </row>
    <row r="13" spans="2:8" ht="30" customHeight="1" x14ac:dyDescent="0.15">
      <c r="B13" s="117"/>
      <c r="C13" s="217"/>
      <c r="D13" s="119" t="s">
        <v>15</v>
      </c>
      <c r="E13" s="218"/>
      <c r="F13" s="219"/>
      <c r="G13" s="119" t="s">
        <v>15</v>
      </c>
      <c r="H13" s="220"/>
    </row>
    <row r="14" spans="2:8" ht="30" customHeight="1" thickBot="1" x14ac:dyDescent="0.2">
      <c r="B14" s="117"/>
      <c r="C14" s="199"/>
      <c r="D14" s="121"/>
      <c r="E14" s="205"/>
      <c r="F14" s="210"/>
      <c r="G14" s="121"/>
      <c r="H14" s="212"/>
    </row>
    <row r="15" spans="2:8" ht="30" customHeight="1" thickBot="1" x14ac:dyDescent="0.2">
      <c r="B15" s="118"/>
      <c r="C15" s="204"/>
      <c r="D15" s="18" t="s">
        <v>16</v>
      </c>
      <c r="E15" s="209"/>
      <c r="F15" s="204"/>
      <c r="G15" s="18" t="s">
        <v>16</v>
      </c>
      <c r="H15" s="216"/>
    </row>
    <row r="16" spans="2:8" ht="15" customHeight="1" thickTop="1" thickBot="1" x14ac:dyDescent="0.2"/>
    <row r="17" spans="2:8" ht="30" customHeight="1" thickTop="1" thickBot="1" x14ac:dyDescent="0.2">
      <c r="B17" s="116" t="s">
        <v>25</v>
      </c>
      <c r="C17" s="27">
        <f>オーダー!C29</f>
        <v>0</v>
      </c>
      <c r="D17" s="84" t="s">
        <v>11</v>
      </c>
      <c r="E17" s="28">
        <f>オーダー!E29</f>
        <v>0</v>
      </c>
      <c r="F17" s="29">
        <f>オーダー!F29</f>
        <v>0</v>
      </c>
      <c r="G17" s="84" t="s">
        <v>11</v>
      </c>
      <c r="H17" s="28">
        <f>オーダー!H29</f>
        <v>0</v>
      </c>
    </row>
    <row r="18" spans="2:8" ht="30" customHeight="1" x14ac:dyDescent="0.15">
      <c r="B18" s="117"/>
      <c r="C18" s="217"/>
      <c r="D18" s="119" t="s">
        <v>15</v>
      </c>
      <c r="E18" s="218"/>
      <c r="F18" s="219"/>
      <c r="G18" s="119" t="s">
        <v>15</v>
      </c>
      <c r="H18" s="220"/>
    </row>
    <row r="19" spans="2:8" ht="30" customHeight="1" thickBot="1" x14ac:dyDescent="0.2">
      <c r="B19" s="117"/>
      <c r="C19" s="199"/>
      <c r="D19" s="121"/>
      <c r="E19" s="205"/>
      <c r="F19" s="210"/>
      <c r="G19" s="121"/>
      <c r="H19" s="212"/>
    </row>
    <row r="20" spans="2:8" ht="30" customHeight="1" thickBot="1" x14ac:dyDescent="0.2">
      <c r="B20" s="118"/>
      <c r="C20" s="204"/>
      <c r="D20" s="18" t="s">
        <v>16</v>
      </c>
      <c r="E20" s="209"/>
      <c r="F20" s="204"/>
      <c r="G20" s="18" t="s">
        <v>16</v>
      </c>
      <c r="H20" s="216"/>
    </row>
    <row r="21" spans="2:8" ht="15" customHeight="1" thickTop="1" thickBot="1" x14ac:dyDescent="0.2"/>
    <row r="22" spans="2:8" ht="30" customHeight="1" thickTop="1" thickBot="1" x14ac:dyDescent="0.2">
      <c r="B22" s="116" t="s">
        <v>26</v>
      </c>
      <c r="C22" s="27">
        <f>オーダー!C38</f>
        <v>0</v>
      </c>
      <c r="D22" s="84" t="s">
        <v>11</v>
      </c>
      <c r="E22" s="28">
        <f>オーダー!E38</f>
        <v>0</v>
      </c>
      <c r="F22" s="29">
        <f>オーダー!F38</f>
        <v>0</v>
      </c>
      <c r="G22" s="84" t="s">
        <v>11</v>
      </c>
      <c r="H22" s="28">
        <f>オーダー!H38</f>
        <v>0</v>
      </c>
    </row>
    <row r="23" spans="2:8" ht="30" customHeight="1" x14ac:dyDescent="0.15">
      <c r="B23" s="117"/>
      <c r="C23" s="217"/>
      <c r="D23" s="119" t="s">
        <v>15</v>
      </c>
      <c r="E23" s="218"/>
      <c r="F23" s="219"/>
      <c r="G23" s="119" t="s">
        <v>15</v>
      </c>
      <c r="H23" s="220"/>
    </row>
    <row r="24" spans="2:8" ht="30" customHeight="1" thickBot="1" x14ac:dyDescent="0.2">
      <c r="B24" s="117"/>
      <c r="C24" s="199"/>
      <c r="D24" s="121"/>
      <c r="E24" s="205"/>
      <c r="F24" s="210"/>
      <c r="G24" s="121"/>
      <c r="H24" s="212"/>
    </row>
    <row r="25" spans="2:8" ht="30" customHeight="1" thickBot="1" x14ac:dyDescent="0.2">
      <c r="B25" s="118"/>
      <c r="C25" s="204"/>
      <c r="D25" s="18" t="s">
        <v>16</v>
      </c>
      <c r="E25" s="209"/>
      <c r="F25" s="204"/>
      <c r="G25" s="18" t="s">
        <v>16</v>
      </c>
      <c r="H25" s="216"/>
    </row>
    <row r="26" spans="2:8" ht="19.5" thickTop="1" x14ac:dyDescent="0.15"/>
  </sheetData>
  <sheetProtection algorithmName="SHA-512" hashValue="k2KL03zYpf3s4W9i+zBs1OKJoGmM+5dvturTEb8+IAjXY9zedu8DEtOqaflFIZiZRTtdt2/XcgyltjtWRAYPsw==" saltValue="rERofwnY9xYFZjMCD+ZjRQ==" spinCount="100000" sheet="1" objects="1" scenarios="1" selectLockedCells="1"/>
  <mergeCells count="15">
    <mergeCell ref="B2:B5"/>
    <mergeCell ref="D3:D4"/>
    <mergeCell ref="G3:G4"/>
    <mergeCell ref="B7:B10"/>
    <mergeCell ref="D8:D9"/>
    <mergeCell ref="G8:G9"/>
    <mergeCell ref="B22:B25"/>
    <mergeCell ref="D23:D24"/>
    <mergeCell ref="G23:G24"/>
    <mergeCell ref="B12:B15"/>
    <mergeCell ref="D13:D14"/>
    <mergeCell ref="G13:G14"/>
    <mergeCell ref="B17:B20"/>
    <mergeCell ref="D18:D19"/>
    <mergeCell ref="G18:G19"/>
  </mergeCells>
  <phoneticPr fontId="2"/>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D0B6ADB-0427-495E-A759-B60984E6E9A7}">
          <x14:formula1>
            <xm:f>メンバー情報!$H$11:$H$24</xm:f>
          </x14:formula1>
          <xm:sqref>F8:F10 H13:H15 E18:E20 F23:F25</xm:sqref>
        </x14:dataValidation>
        <x14:dataValidation type="list" allowBlank="1" showInputMessage="1" showErrorMessage="1" xr:uid="{9F0E0AF3-EDBD-4BD3-8EAA-6647081198A8}">
          <x14:formula1>
            <xm:f>メンバー情報!$L$11:$L$24</xm:f>
          </x14:formula1>
          <xm:sqref>H3:H5 H8:H10 E13:E15 H18:H20</xm:sqref>
        </x14:dataValidation>
        <x14:dataValidation type="list" allowBlank="1" showInputMessage="1" showErrorMessage="1" xr:uid="{3BB29551-CCEB-44B8-9F57-045A9284402B}">
          <x14:formula1>
            <xm:f>メンバー情報!$F$11:$F$24</xm:f>
          </x14:formula1>
          <xm:sqref>F3:F5 C8:C10 F13:F15 E23:E25</xm:sqref>
        </x14:dataValidation>
        <x14:dataValidation type="list" allowBlank="1" showInputMessage="1" showErrorMessage="1" xr:uid="{03DCC5BD-70F2-4045-BB05-7E4EC7D2A24C}">
          <x14:formula1>
            <xm:f>メンバー情報!$J$11:$J$24</xm:f>
          </x14:formula1>
          <xm:sqref>E3:E5 E8:E10 F18:F20 H23:H25</xm:sqref>
        </x14:dataValidation>
        <x14:dataValidation type="list" allowBlank="1" showInputMessage="1" showErrorMessage="1" xr:uid="{690F3FC1-C81E-4B3A-909D-AA19522C0F80}">
          <x14:formula1>
            <xm:f>メンバー情報!$D$11:$D$24</xm:f>
          </x14:formula1>
          <xm:sqref>C3:C5 C13:C15 C18:C20 C23:C25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D778-3C31-4318-AAA7-F67DA6B82A13}">
  <sheetPr>
    <tabColor rgb="FFFFC000"/>
  </sheetPr>
  <dimension ref="A1:Q34"/>
  <sheetViews>
    <sheetView showGridLines="0" zoomScale="80" zoomScaleNormal="80" workbookViewId="0">
      <selection activeCell="D3" sqref="D3"/>
    </sheetView>
  </sheetViews>
  <sheetFormatPr defaultColWidth="0" defaultRowHeight="18.75" zeroHeight="1" x14ac:dyDescent="0.15"/>
  <cols>
    <col min="1" max="1" width="2.6328125" style="14" customWidth="1"/>
    <col min="2" max="2" width="16.6328125" style="14" customWidth="1"/>
    <col min="3" max="3" width="4.6328125" style="14" customWidth="1"/>
    <col min="4" max="4" width="4.6328125" style="13" customWidth="1"/>
    <col min="5" max="5" width="4.6328125" style="14" customWidth="1"/>
    <col min="6" max="6" width="4.6328125" style="13" customWidth="1"/>
    <col min="7" max="7" width="4.6328125" style="14" customWidth="1"/>
    <col min="8" max="9" width="16.6328125" style="14" customWidth="1"/>
    <col min="10" max="10" width="4.6328125" style="14" customWidth="1"/>
    <col min="11" max="11" width="4.6328125" style="13" customWidth="1"/>
    <col min="12" max="12" width="4.6328125" style="14" customWidth="1"/>
    <col min="13" max="13" width="4.6328125" style="13" customWidth="1"/>
    <col min="14" max="14" width="4.6328125" style="14" customWidth="1"/>
    <col min="15" max="15" width="16.6328125" style="14" customWidth="1"/>
    <col min="16" max="16" width="2.6328125" style="14" customWidth="1"/>
    <col min="17" max="17" width="8.7265625" style="14" hidden="1" customWidth="1"/>
    <col min="18" max="16384" width="8.7265625" style="14" hidden="1"/>
  </cols>
  <sheetData>
    <row r="1" spans="2:17" ht="19.5" thickBot="1" x14ac:dyDescent="0.2"/>
    <row r="2" spans="2:17" ht="24.75" customHeight="1" thickTop="1" x14ac:dyDescent="0.15">
      <c r="B2" s="136">
        <f>オーダー!C2</f>
        <v>0</v>
      </c>
      <c r="C2" s="138" t="str">
        <f>IF(D3="キケン",IF(F3="キケン","△","×"),IF(F3="キケン","○",IF(D2&gt;=3,"○",IF(F2&gt;=3,"×",""))))</f>
        <v/>
      </c>
      <c r="D2" s="61">
        <f>IF(F3="キケン",0,IF(D3="キケン",0,COUNTIF(C4:C33,2)+COUNTIF(G4:G33,"キケン")+COUNTIF(G4:G33,"失格")+IF(G9="",IF(COUNTIF(F4:F9,"キケン")+COUNTIF(F4:F9,"失格")&gt;0,1,0),0)+IF(G15="",IF(COUNTIF(F10:F15,"キケン")+COUNTIF(F10:F15,"失格")&gt;0,1,0),0)+IF(G21="",IF(COUNTIF(F16:F21,"キケン")+COUNTIF(F16:F21,"失格")&gt;0,1,0),0)+IF(G27="",IF(COUNTIF(F22:F27,"キケン")+COUNTIF(F22:F27,"失格")&gt;0,1,0),0)+IF(G33="",IF(COUNTIF(F28:F33,"キケン")+COUNTIF(F28:F33,"失格")&gt;0,1,0),0)))</f>
        <v>0</v>
      </c>
      <c r="E2" s="16" t="s">
        <v>27</v>
      </c>
      <c r="F2" s="61">
        <f>IF(D3="キケン",0,IF(F3="キケン",0,COUNTIF(G4:G33,2)+COUNTIF(C4:C33,"キケン")+COUNTIF(C4:C33,"失格")+IF(C9="",IF(COUNTIF(D4:D9,"キケン")+COUNTIF(D4:D9,"失格")&gt;0,1,0),0)+IF(C15="",IF(COUNTIF(D10:D15,"キケン")+COUNTIF(D10:D15,"失格")&gt;0,1,0),0)+IF(C21="",IF(COUNTIF(D16:D21,"キケン")+COUNTIF(D16:D21,"失格")&gt;0,1,0),0)+IF(C27="",IF(COUNTIF(D22:D27,"キケン")+COUNTIF(D22:D27,"失格")&gt;0,1,0),0)+IF(C33="",IF(COUNTIF(D28:D33,"キケン")+COUNTIF(D28:D33,"失格")&gt;0,1,0),0)))</f>
        <v>0</v>
      </c>
      <c r="G2" s="138" t="str">
        <f>IF(F3="キケン",IF(D3="キケン","△","×"),IF(D3="キケン","○",IF(F2&gt;=3,"○",IF(D2&gt;=3,"×",""))))</f>
        <v/>
      </c>
      <c r="H2" s="132">
        <f>オーダー!E2</f>
        <v>0</v>
      </c>
      <c r="I2" s="134">
        <f>オーダー!F2</f>
        <v>0</v>
      </c>
      <c r="J2" s="138" t="str">
        <f>IF(K3="キケン",IF(M3="キケン","△","×"),IF(M3="キケン","○",IF(K2&gt;=3,"○",IF(N2="○","×",""))))</f>
        <v/>
      </c>
      <c r="K2" s="61">
        <f>IF(M3="キケン",0,IF(K3="キケン",0,COUNTIF(J4:J33,2)+COUNTIF(N4:N33,"キケン")+COUNTIF(N4:N33,"失格")+IF(N9="",IF(COUNTIF(M4:M9,"キケン")+COUNTIF(M4:M9,"失格")&gt;0,1,0),0)+IF(N15="",IF(COUNTIF(M10:M15,"キケン")+COUNTIF(M10:M15,"失格")&gt;0,1,0),0)+IF(N21="",IF(COUNTIF(M16:M21,"キケン")+COUNTIF(M16:M21,"失格")&gt;0,1,0),0)+IF(N27="",IF(COUNTIF(M22:M27,"キケン")+COUNTIF(M22:M27,"失格")&gt;0,1,0),0)+IF(N33="",IF(COUNTIF(M28:M33,"キケン")+COUNTIF(M28:M33,"失格")&gt;0,1,0),0)))</f>
        <v>0</v>
      </c>
      <c r="L2" s="80" t="s">
        <v>27</v>
      </c>
      <c r="M2" s="61">
        <f>IF(K3="キケン",0,IF(M3="キケン",0,COUNTIF(N4:N33,2)+COUNTIF(J4:J33,"キケン")+COUNTIF(J4:J33,"失格")+IF(J9="",IF(COUNTIF(K4:K9,"キケン")+COUNTIF(K4:K9,"失格")&gt;0,1,0),0)+IF(J15="",IF(COUNTIF(K10:K15,"キケン")+COUNTIF(K10:K15,"失格")&gt;0,1,0),0)+IF(J21="",IF(COUNTIF(K16:K21,"キケン")+COUNTIF(K16:K21,"失格")&gt;0,1,0),0)+IF(J27="",IF(COUNTIF(K22:K27,"キケン")+COUNTIF(K22:K27,"失格")&gt;0,1,0),0)+IF(J33="",IF(COUNTIF(K28:K33,"キケン")+COUNTIF(K28:K33,"失格")&gt;0,1,0),0)))</f>
        <v>0</v>
      </c>
      <c r="N2" s="138" t="str">
        <f>IF(M3="キケン",IF(K3="キケン","△","×"),IF(K3="キケン","○",IF(M2&gt;=3,"○",IF(K2&gt;=3,"×",""))))</f>
        <v/>
      </c>
      <c r="O2" s="132">
        <f>オーダー!H2</f>
        <v>0</v>
      </c>
    </row>
    <row r="3" spans="2:17" ht="15.95" customHeight="1" thickBot="1" x14ac:dyDescent="0.2">
      <c r="B3" s="137"/>
      <c r="C3" s="139"/>
      <c r="D3" s="225"/>
      <c r="E3" s="15"/>
      <c r="F3" s="225"/>
      <c r="G3" s="139"/>
      <c r="H3" s="133"/>
      <c r="I3" s="135"/>
      <c r="J3" s="139"/>
      <c r="K3" s="225"/>
      <c r="L3" s="81"/>
      <c r="M3" s="225"/>
      <c r="N3" s="139"/>
      <c r="O3" s="133"/>
    </row>
    <row r="4" spans="2:17" ht="24" customHeight="1" x14ac:dyDescent="0.15">
      <c r="B4" s="124" t="str">
        <f>IF(オーダー!C3="","",オーダー!C3)</f>
        <v/>
      </c>
      <c r="C4" s="129" t="str">
        <f>IF(OR($D$3="キケン",$F$3="キケン"),0,IF(OR(C9="キケン",C9="失格",G9="キケン",G9="失格"),0,IF(E5="","",IF(COUNTIFS($E5:$E9,"L")&gt;2,2,COUNTIFS($E5:$E9,"L")))))</f>
        <v/>
      </c>
      <c r="D4" s="226"/>
      <c r="E4" s="62" t="s">
        <v>27</v>
      </c>
      <c r="F4" s="226"/>
      <c r="G4" s="129" t="str">
        <f>IF(OR($D$3="キケン",$F$3="キケン"),0,IF(OR(C9="キケン",C9="失格",G9="キケン",G9="失格"),0,IF(E5="","",IF(COUNTIFS($E5:$E9,"R")&gt;2,2,COUNTIFS($E5:$E9,"R")))))</f>
        <v/>
      </c>
      <c r="H4" s="125" t="str">
        <f>IF(オーダー!E3="","",オーダー!E3)</f>
        <v/>
      </c>
      <c r="I4" s="124" t="str">
        <f>IF(オーダー!F3="","",オーダー!F3)</f>
        <v/>
      </c>
      <c r="J4" s="129" t="str">
        <f>IF(OR($K$3="キケン",$M$3="キケン"),0,IF(OR(J9="キケン",J9="失格",N9="キケン",N9="失格"),"0",IF(L5="","",IF(COUNTIFS($L5:$L9,"L")&gt;2,2,COUNTIFS($L5:$L9,"L")))))</f>
        <v/>
      </c>
      <c r="K4" s="226"/>
      <c r="L4" s="82" t="s">
        <v>27</v>
      </c>
      <c r="M4" s="226"/>
      <c r="N4" s="129" t="str">
        <f>IF(OR($K$3="キケン",$M$3="キケン"),0,IF(OR(J9="キケン",J9="失格",N9="キケン",N9="失格"),0,IF(L5="","",IF(COUNTIFS($L5:$L9,"R")&gt;2,2,COUNTIFS($L5:$L9,"R")))))</f>
        <v/>
      </c>
      <c r="O4" s="125" t="str">
        <f>IF(オーダー!H3="","",オーダー!H3)</f>
        <v/>
      </c>
      <c r="Q4" s="14">
        <v>1</v>
      </c>
    </row>
    <row r="5" spans="2:17" ht="15.95" customHeight="1" thickBot="1" x14ac:dyDescent="0.2">
      <c r="B5" s="122"/>
      <c r="C5" s="130"/>
      <c r="D5" s="227"/>
      <c r="E5" s="85" t="str" cm="1">
        <f t="array" ref="E5">IFERROR(IF(基本情報!$B$15=15,_xlfn.IFS(OR(D4="",F4=""),"",AND(OR(D5="キケン",D5="失格"),OR(F5="キケン",F5="失格")),"",OR(D5="キケン",D5="失格"),"R",OR(F5="キケン",F5="失格"),"L",AND(D4=15,F4&lt;=13),"L",AND(F4=15,D4&lt;=13),"R",D4=21,"L",F4=21,"R",AND(D4&gt;=15,(D4-F4)&gt;=2),"L",AND(F4&gt;=15,(F4-D4)&gt;=2),"R",TRUE,"打切"),IF(基本情報!$B$15=21,_xlfn.IFS(OR(D4="",F4=""),"",AND(OR(D5="キケン",D5="失格"),OR(F5="キケン",F5="失格")),"",OR(D5="キケン",D5="失格"),"R",OR(F5="キケン",F5="失格"),"L",AND(D4=21,F4&lt;=19),"L",AND(F4=21,D4&lt;=19),"R",D4=30,"L",F4=30,"R",AND(D4&gt;=21,(D4-F4)&gt;=2),"L",AND(F4&gt;=21,(F4-D4)&gt;=2),"R",TRUE,"打切"))),"")</f>
        <v/>
      </c>
      <c r="F5" s="227"/>
      <c r="G5" s="130"/>
      <c r="H5" s="126"/>
      <c r="I5" s="122"/>
      <c r="J5" s="130"/>
      <c r="K5" s="232"/>
      <c r="L5" s="85" t="str" cm="1">
        <f t="array" ref="L5">IFERROR(IF(基本情報!$B$15=15,_xlfn.IFS(OR(K4="",M4=""),"",AND(OR(K5="キケン",K5="失格"),OR(M5="キケン",M5="失格")),"",OR(K5="キケン",K5="失格"),"R",OR(M5="キケン",M5="失格"),"L",AND(K4=15,M4&lt;=13),"L",AND(M4=15,K4&lt;=13),"R",K4=21,"L",M4=21,"R",AND(K4&gt;=15,(K4-M4)&gt;=2),"L",AND(M4&gt;=15,(M4-K4)&gt;=2),"R",TRUE,"打切"),IF(基本情報!$B$15=21,_xlfn.IFS(OR(K4="",M4=""),"",AND(OR(K5="キケン",K5="失格"),OR(M5="キケン",M5="失格")),"",OR(K5="キケン",K5="失格"),"R",OR(M5="キケン",M5="失格"),"L",AND(K4=21,M4&lt;=19),"L",AND(M4=21,K4&lt;=19),"R",K4=30,"L",M4=30,"R",AND(K4&gt;=21,(K4-M4)&gt;=2),"L",AND(M4&gt;=21,(M4-K4)&gt;=2),"R",TRUE,"打切"))),"")</f>
        <v/>
      </c>
      <c r="M5" s="232"/>
      <c r="N5" s="130"/>
      <c r="O5" s="126"/>
      <c r="Q5" s="14">
        <v>2</v>
      </c>
    </row>
    <row r="6" spans="2:17" ht="24" customHeight="1" x14ac:dyDescent="0.15">
      <c r="B6" s="122"/>
      <c r="C6" s="130"/>
      <c r="D6" s="228"/>
      <c r="E6" s="63" t="s">
        <v>27</v>
      </c>
      <c r="F6" s="228"/>
      <c r="G6" s="130"/>
      <c r="H6" s="126"/>
      <c r="I6" s="122"/>
      <c r="J6" s="130"/>
      <c r="K6" s="228"/>
      <c r="L6" s="83" t="s">
        <v>27</v>
      </c>
      <c r="M6" s="228"/>
      <c r="N6" s="130"/>
      <c r="O6" s="126"/>
      <c r="Q6" s="14">
        <v>3</v>
      </c>
    </row>
    <row r="7" spans="2:17" ht="15.95" customHeight="1" thickBot="1" x14ac:dyDescent="0.2">
      <c r="B7" s="122"/>
      <c r="C7" s="130"/>
      <c r="D7" s="227"/>
      <c r="E7" s="85" t="str" cm="1">
        <f t="array" ref="E7">IFERROR(IF(基本情報!$B$15=15,_xlfn.IFS(OR(D6="",F6=""),"",AND(OR(D7="キケン",D7="失格"),OR(F7="キケン",F7="失格")),"",OR(D7="キケン",D7="失格"),"R",OR(F7="キケン",F7="失格"),"L",AND(D6=15,F6&lt;=13),"L",AND(F6=15,D6&lt;=13),"R",D6=21,"L",F6=21,"R",AND(D6&gt;=15,(D6-F6)&gt;=2),"L",AND(F6&gt;=15,(F6-D6)&gt;=2),"R",TRUE,"打切"),IF(基本情報!$B$15=21,_xlfn.IFS(OR(D6="",F6=""),"",AND(OR(D7="キケン",D7="失格"),OR(F7="キケン",F7="失格")),"",OR(D7="キケン",D7="失格"),"R",OR(F7="キケン",F7="失格"),"L",AND(D6=21,F6&lt;=19),"L",AND(F6=21,D6&lt;=19),"R",D6=30,"L",F6=30,"R",AND(D6&gt;=21,(D6-F6)&gt;=2),"L",AND(F6&gt;=21,(F6-D6)&gt;=2),"R",TRUE,"打切"))),"")</f>
        <v/>
      </c>
      <c r="F7" s="227"/>
      <c r="G7" s="130"/>
      <c r="H7" s="126"/>
      <c r="I7" s="122"/>
      <c r="J7" s="130"/>
      <c r="K7" s="232"/>
      <c r="L7" s="85" t="str" cm="1">
        <f t="array" ref="L7">IFERROR(IF(基本情報!$B$15=15,_xlfn.IFS(OR(K6="",M6=""),"",AND(OR(K7="キケン",K7="失格"),OR(M7="キケン",M7="失格")),"",OR(K7="キケン",K7="失格"),"R",OR(M7="キケン",M7="失格"),"L",AND(K6=15,M6&lt;=13),"L",AND(M6=15,K6&lt;=13),"R",K6=21,"L",M6=21,"R",AND(K6&gt;=15,(K6-M6)&gt;=2),"L",AND(M6&gt;=15,(M6-K6)&gt;=2),"R",TRUE,"打切"),IF(基本情報!$B$15=21,_xlfn.IFS(OR(K6="",M6=""),"",AND(OR(K7="キケン",K7="失格"),OR(M7="キケン",M7="失格")),"",OR(K7="キケン",K7="失格"),"R",OR(M7="キケン",M7="失格"),"L",AND(K6=21,M6&lt;=19),"L",AND(M6=21,K6&lt;=19),"R",K6=30,"L",M6=30,"R",AND(K6&gt;=21,(K6-M6)&gt;=2),"L",AND(M6&gt;=21,(M6-K6)&gt;=2),"R",TRUE,"打切"))),"")</f>
        <v/>
      </c>
      <c r="M7" s="232"/>
      <c r="N7" s="130"/>
      <c r="O7" s="126"/>
      <c r="Q7" s="14">
        <v>4</v>
      </c>
    </row>
    <row r="8" spans="2:17" ht="24" customHeight="1" x14ac:dyDescent="0.15">
      <c r="B8" s="122"/>
      <c r="C8" s="130"/>
      <c r="D8" s="229"/>
      <c r="E8" s="64" t="s">
        <v>27</v>
      </c>
      <c r="F8" s="229"/>
      <c r="G8" s="130"/>
      <c r="H8" s="126"/>
      <c r="I8" s="122"/>
      <c r="J8" s="130"/>
      <c r="K8" s="229"/>
      <c r="L8" s="64" t="s">
        <v>27</v>
      </c>
      <c r="M8" s="229"/>
      <c r="N8" s="130"/>
      <c r="O8" s="126"/>
      <c r="Q8" s="14">
        <v>5</v>
      </c>
    </row>
    <row r="9" spans="2:17" ht="15.95" customHeight="1" thickBot="1" x14ac:dyDescent="0.2">
      <c r="B9" s="123"/>
      <c r="C9" s="234"/>
      <c r="D9" s="230"/>
      <c r="E9" s="85" t="str" cm="1">
        <f t="array" ref="E9">IFERROR(IF(基本情報!$B$15=15,_xlfn.IFS(OR(D8="",F8=""),"",AND(OR(D9="キケン",D9="失格"),OR(F9="キケン",F9="失格")),"",OR(D9="キケン",D9="失格"),"R",OR(F9="キケン",F9="失格"),"L",AND(D8=15,F8&lt;=13),"L",AND(F8=15,D8&lt;=13),"R",D8=21,"L",F8=21,"R",AND(D8&gt;=15,(D8-F8)&gt;=2),"L",AND(F8&gt;=15,(F8-D8)&gt;=2),"R",TRUE,"打切"),IF(基本情報!$B$15=21,_xlfn.IFS(OR(D8="",F8=""),"",AND(OR(D9="キケン",D9="失格"),OR(F9="キケン",F9="失格")),"",OR(D9="キケン",D9="失格"),"R",OR(F9="キケン",F9="失格"),"L",AND(D8=21,F8&lt;=19),"L",AND(F8=21,D8&lt;=19),"R",D8=30,"L",F8=30,"R",AND(D8&gt;=21,(D8-F8)&gt;=2),"L",AND(F8&gt;=21,(F8-D8)&gt;=2),"R",TRUE,"打切"))),"")</f>
        <v/>
      </c>
      <c r="F9" s="230"/>
      <c r="G9" s="234"/>
      <c r="H9" s="127"/>
      <c r="I9" s="123"/>
      <c r="J9" s="234"/>
      <c r="K9" s="233"/>
      <c r="L9" s="85" t="str" cm="1">
        <f t="array" ref="L9">IFERROR(IF(基本情報!$B$15=15,_xlfn.IFS(OR(K8="",M8=""),"",AND(OR(K9="キケン",K9="失格"),OR(M9="キケン",M9="失格")),"",OR(K9="キケン",K9="失格"),"R",OR(M9="キケン",M9="失格"),"L",AND(K8=15,M8&lt;=13),"L",AND(M8=15,K8&lt;=13),"R",K8=21,"L",M8=21,"R",AND(K8&gt;=15,(K8-M8)&gt;=2),"L",AND(M8&gt;=15,(M8-K8)&gt;=2),"R",TRUE,"打切"),IF(基本情報!$B$15=21,_xlfn.IFS(OR(K8="",M8=""),"",AND(OR(K9="キケン",K9="失格"),OR(M9="キケン",M9="失格")),"",OR(K9="キケン",K9="失格"),"R",OR(M9="キケン",M9="失格"),"L",AND(K8=21,M8&lt;=19),"L",AND(M8=21,K8&lt;=19),"R",K8=30,"L",M8=30,"R",AND(K8&gt;=21,(K8-M8)&gt;=2),"L",AND(M8&gt;=21,(M8-K8)&gt;=2),"R",TRUE,"打切"))),"")</f>
        <v/>
      </c>
      <c r="M9" s="233"/>
      <c r="N9" s="234"/>
      <c r="O9" s="127"/>
      <c r="Q9" s="14">
        <v>6</v>
      </c>
    </row>
    <row r="10" spans="2:17" ht="24" customHeight="1" x14ac:dyDescent="0.15">
      <c r="B10" s="124" t="str">
        <f>IF(オーダー!C4="","",オーダー!C4)</f>
        <v/>
      </c>
      <c r="C10" s="129" t="str">
        <f>IF(OR($D$3="キケン",$F$3="キケン"),0,IF(OR(C15="キケン",C15="失格",G15="キケン",G15="失格"),0,IF(E11="","",IF(COUNTIFS($E11:$E15,"L")&gt;2,2,COUNTIFS($E11:$E15,"L")))))</f>
        <v/>
      </c>
      <c r="D10" s="226"/>
      <c r="E10" s="82" t="s">
        <v>27</v>
      </c>
      <c r="F10" s="226"/>
      <c r="G10" s="129" t="str">
        <f>IF(OR($D$3="キケン",$F$3="キケン"),0,IF(OR(C15="キケン",C15="失格",G15="キケン",G15="失格"),0,IF(E11="","",IF(COUNTIFS($E11:$E15,"R")&gt;2,2,COUNTIFS($E11:$E15,"R")))))</f>
        <v/>
      </c>
      <c r="H10" s="125" t="str">
        <f>IF(オーダー!E4="","",オーダー!E4)</f>
        <v/>
      </c>
      <c r="I10" s="124" t="str">
        <f>IF(オーダー!F4="","",オーダー!F4)</f>
        <v/>
      </c>
      <c r="J10" s="129" t="str">
        <f>IF(OR($K$3="キケン",$M$3="キケン"),0,IF(OR(J15="キケン",J15="失格",N15="キケン",N15="失格"),0,IF(L11="","",IF(COUNTIFS($L11:$L15,"L")&gt;2,2,COUNTIFS($L11:$L15,"L")))))</f>
        <v/>
      </c>
      <c r="K10" s="226"/>
      <c r="L10" s="82" t="s">
        <v>27</v>
      </c>
      <c r="M10" s="226"/>
      <c r="N10" s="129" t="str">
        <f>IF(OR($K$3="キケン",$M$3="キケン"),0,IF(OR(J15="キケン",J15="失格",N15="キケン",N15="失格"),0,IF(L11="","",IF(COUNTIFS($L11:$L15,"R")&gt;2,2,COUNTIFS($L11:$L15,"R")))))</f>
        <v/>
      </c>
      <c r="O10" s="125" t="str">
        <f>IF(オーダー!H4="","",オーダー!H4)</f>
        <v/>
      </c>
      <c r="Q10" s="14">
        <v>7</v>
      </c>
    </row>
    <row r="11" spans="2:17" ht="15.95" customHeight="1" thickBot="1" x14ac:dyDescent="0.2">
      <c r="B11" s="122"/>
      <c r="C11" s="130"/>
      <c r="D11" s="227"/>
      <c r="E11" s="85" t="str" cm="1">
        <f t="array" ref="E11">IFERROR(IF(基本情報!$B$15=15,_xlfn.IFS(OR(D10="",F10=""),"",AND(OR(D11="キケン",D11="失格"),OR(F11="キケン",F11="失格")),"",OR(D11="キケン",D11="失格"),"R",OR(F11="キケン",F11="失格"),"L",AND(D10=15,F10&lt;=13),"L",AND(F10=15,D10&lt;=13),"R",D10=21,"L",F10=21,"R",AND(D10&gt;=15,(D10-F10)&gt;=2),"L",AND(F10&gt;=15,(F10-D10)&gt;=2),"R",TRUE,"打切"),IF(基本情報!$B$15=21,_xlfn.IFS(OR(D10="",F10=""),"",AND(OR(D11="キケン",D11="失格"),OR(F11="キケン",F11="失格")),"",OR(D11="キケン",D11="失格"),"R",OR(F11="キケン",F11="失格"),"L",AND(D10=21,F10&lt;=19),"L",AND(F10=21,D10&lt;=19),"R",D10=30,"L",F10=30,"R",AND(D10&gt;=21,(D10-F10)&gt;=2),"L",AND(F10&gt;=21,(F10-D10)&gt;=2),"R",TRUE,"打切"))),"")</f>
        <v/>
      </c>
      <c r="F11" s="227"/>
      <c r="G11" s="130"/>
      <c r="H11" s="126"/>
      <c r="I11" s="122"/>
      <c r="J11" s="130"/>
      <c r="K11" s="227"/>
      <c r="L11" s="85" t="str" cm="1">
        <f t="array" ref="L11">IFERROR(IF(基本情報!$B$15=15,_xlfn.IFS(OR(K10="",M10=""),"",AND(OR(K11="キケン",K11="失格"),OR(M11="キケン",M11="失格")),"",OR(K11="キケン",K11="失格"),"R",OR(M11="キケン",M11="失格"),"L",AND(K10=15,M10&lt;=13),"L",AND(M10=15,K10&lt;=13),"R",K10=21,"L",M10=21,"R",AND(K10&gt;=15,(K10-M10)&gt;=2),"L",AND(M10&gt;=15,(M10-K10)&gt;=2),"R",TRUE,"打切"),IF(基本情報!$B$15=21,_xlfn.IFS(OR(K10="",M10=""),"",AND(OR(K11="キケン",K11="失格"),OR(M11="キケン",M11="失格")),"",OR(K11="キケン",K11="失格"),"R",OR(M11="キケン",M11="失格"),"L",AND(K10=21,M10&lt;=19),"L",AND(M10=21,K10&lt;=19),"R",K10=30,"L",M10=30,"R",AND(K10&gt;=21,(K10-M10)&gt;=2),"L",AND(M10&gt;=21,(M10-K10)&gt;=2),"R",TRUE,"打切"))),"")</f>
        <v/>
      </c>
      <c r="M11" s="227"/>
      <c r="N11" s="130"/>
      <c r="O11" s="126"/>
      <c r="Q11" s="14">
        <v>8</v>
      </c>
    </row>
    <row r="12" spans="2:17" ht="24" customHeight="1" x14ac:dyDescent="0.15">
      <c r="B12" s="122"/>
      <c r="C12" s="130"/>
      <c r="D12" s="228"/>
      <c r="E12" s="83" t="s">
        <v>27</v>
      </c>
      <c r="F12" s="228"/>
      <c r="G12" s="130"/>
      <c r="H12" s="126"/>
      <c r="I12" s="122"/>
      <c r="J12" s="130"/>
      <c r="K12" s="228"/>
      <c r="L12" s="83" t="s">
        <v>27</v>
      </c>
      <c r="M12" s="228"/>
      <c r="N12" s="130"/>
      <c r="O12" s="126"/>
      <c r="Q12" s="14">
        <v>9</v>
      </c>
    </row>
    <row r="13" spans="2:17" ht="15.95" customHeight="1" thickBot="1" x14ac:dyDescent="0.2">
      <c r="B13" s="122"/>
      <c r="C13" s="130"/>
      <c r="D13" s="227"/>
      <c r="E13" s="85" t="str" cm="1">
        <f t="array" ref="E13">IFERROR(IF(基本情報!$B$15=15,_xlfn.IFS(OR(D12="",F12=""),"",AND(OR(D13="キケン",D13="失格"),OR(F13="キケン",F13="失格")),"",OR(D13="キケン",D13="失格"),"R",OR(F13="キケン",F13="失格"),"L",AND(D12=15,F12&lt;=13),"L",AND(F12=15,D12&lt;=13),"R",D12=21,"L",F12=21,"R",AND(D12&gt;=15,(D12-F12)&gt;=2),"L",AND(F12&gt;=15,(F12-D12)&gt;=2),"R",TRUE,"打切"),IF(基本情報!$B$15=21,_xlfn.IFS(OR(D12="",F12=""),"",AND(OR(D13="キケン",D13="失格"),OR(F13="キケン",F13="失格")),"",OR(D13="キケン",D13="失格"),"R",OR(F13="キケン",F13="失格"),"L",AND(D12=21,F12&lt;=19),"L",AND(F12=21,D12&lt;=19),"R",D12=30,"L",F12=30,"R",AND(D12&gt;=21,(D12-F12)&gt;=2),"L",AND(F12&gt;=21,(F12-D12)&gt;=2),"R",TRUE,"打切"))),"")</f>
        <v/>
      </c>
      <c r="F13" s="227"/>
      <c r="G13" s="130"/>
      <c r="H13" s="126"/>
      <c r="I13" s="122"/>
      <c r="J13" s="130"/>
      <c r="K13" s="227"/>
      <c r="L13" s="85" t="str" cm="1">
        <f t="array" ref="L13">IFERROR(IF(基本情報!$B$15=15,_xlfn.IFS(OR(K12="",M12=""),"",AND(OR(K13="キケン",K13="失格"),OR(M13="キケン",M13="失格")),"",OR(K13="キケン",K13="失格"),"R",OR(M13="キケン",M13="失格"),"L",AND(K12=15,M12&lt;=13),"L",AND(M12=15,K12&lt;=13),"R",K12=21,"L",M12=21,"R",AND(K12&gt;=15,(K12-M12)&gt;=2),"L",AND(M12&gt;=15,(M12-K12)&gt;=2),"R",TRUE,"打切"),IF(基本情報!$B$15=21,_xlfn.IFS(OR(K12="",M12=""),"",AND(OR(K13="キケン",K13="失格"),OR(M13="キケン",M13="失格")),"",OR(K13="キケン",K13="失格"),"R",OR(M13="キケン",M13="失格"),"L",AND(K12=21,M12&lt;=19),"L",AND(M12=21,K12&lt;=19),"R",K12=30,"L",M12=30,"R",AND(K12&gt;=21,(K12-M12)&gt;=2),"L",AND(M12&gt;=21,(M12-K12)&gt;=2),"R",TRUE,"打切"))),"")</f>
        <v/>
      </c>
      <c r="M13" s="227"/>
      <c r="N13" s="130"/>
      <c r="O13" s="126"/>
      <c r="Q13" s="14">
        <v>10</v>
      </c>
    </row>
    <row r="14" spans="2:17" ht="24" customHeight="1" x14ac:dyDescent="0.15">
      <c r="B14" s="122"/>
      <c r="C14" s="130"/>
      <c r="D14" s="229"/>
      <c r="E14" s="64" t="s">
        <v>27</v>
      </c>
      <c r="F14" s="229"/>
      <c r="G14" s="130"/>
      <c r="H14" s="126"/>
      <c r="I14" s="122"/>
      <c r="J14" s="130"/>
      <c r="K14" s="229"/>
      <c r="L14" s="64" t="s">
        <v>27</v>
      </c>
      <c r="M14" s="229"/>
      <c r="N14" s="130"/>
      <c r="O14" s="126"/>
      <c r="Q14" s="14">
        <v>11</v>
      </c>
    </row>
    <row r="15" spans="2:17" ht="15.95" customHeight="1" thickBot="1" x14ac:dyDescent="0.2">
      <c r="B15" s="123"/>
      <c r="C15" s="234"/>
      <c r="D15" s="230"/>
      <c r="E15" s="85" t="str" cm="1">
        <f t="array" ref="E15">IFERROR(IF(基本情報!$B$15=15,_xlfn.IFS(OR(D14="",F14=""),"",AND(OR(D15="キケン",D15="失格"),OR(F15="キケン",F15="失格")),"",OR(D15="キケン",D15="失格"),"R",OR(F15="キケン",F15="失格"),"L",AND(D14=15,F14&lt;=13),"L",AND(F14=15,D14&lt;=13),"R",D14=21,"L",F14=21,"R",AND(D14&gt;=15,(D14-F14)&gt;=2),"L",AND(F14&gt;=15,(F14-D14)&gt;=2),"R",TRUE,"打切"),IF(基本情報!$B$15=21,_xlfn.IFS(OR(D14="",F14=""),"",AND(OR(D15="キケン",D15="失格"),OR(F15="キケン",F15="失格")),"",OR(D15="キケン",D15="失格"),"R",OR(F15="キケン",F15="失格"),"L",AND(D14=21,F14&lt;=19),"L",AND(F14=21,D14&lt;=19),"R",D14=30,"L",F14=30,"R",AND(D14&gt;=21,(D14-F14)&gt;=2),"L",AND(F14&gt;=21,(F14-D14)&gt;=2),"R",TRUE,"打切"))),"")</f>
        <v/>
      </c>
      <c r="F15" s="230"/>
      <c r="G15" s="234"/>
      <c r="H15" s="127"/>
      <c r="I15" s="123"/>
      <c r="J15" s="234"/>
      <c r="K15" s="230"/>
      <c r="L15" s="85" t="str" cm="1">
        <f t="array" ref="L15">IFERROR(IF(基本情報!$B$15=15,_xlfn.IFS(OR(K14="",M14=""),"",AND(OR(K15="キケン",K15="失格"),OR(M15="キケン",M15="失格")),"",OR(K15="キケン",K15="失格"),"R",OR(M15="キケン",M15="失格"),"L",AND(K14=15,M14&lt;=13),"L",AND(M14=15,K14&lt;=13),"R",K14=21,"L",M14=21,"R",AND(K14&gt;=15,(K14-M14)&gt;=2),"L",AND(M14&gt;=15,(M14-K14)&gt;=2),"R",TRUE,"打切"),IF(基本情報!$B$15=21,_xlfn.IFS(OR(K14="",M14=""),"",AND(OR(K15="キケン",K15="失格"),OR(M15="キケン",M15="失格")),"",OR(K15="キケン",K15="失格"),"R",OR(M15="キケン",M15="失格"),"L",AND(K14=21,M14&lt;=19),"L",AND(M14=21,K14&lt;=19),"R",K14=30,"L",M14=30,"R",AND(K14&gt;=21,(K14-M14)&gt;=2),"L",AND(M14&gt;=21,(M14-K14)&gt;=2),"R",TRUE,"打切"))),"")</f>
        <v/>
      </c>
      <c r="M15" s="230"/>
      <c r="N15" s="234"/>
      <c r="O15" s="127"/>
      <c r="Q15" s="14">
        <v>12</v>
      </c>
    </row>
    <row r="16" spans="2:17" ht="24" customHeight="1" x14ac:dyDescent="0.15">
      <c r="B16" s="124" t="str">
        <f>IF(オーダー!C5="","",オーダー!C5)</f>
        <v/>
      </c>
      <c r="C16" s="129" t="str">
        <f>IF(OR($D$3="キケン",$F$3="キケン"),0,IF(OR(C21="キケン",C21="失格",G21="キケン",G21="失格"),0,IF(E17="","",IF(COUNTIFS($E17:$E21,"L")&gt;2,2,COUNTIFS($E17:$E21,"L")))))</f>
        <v/>
      </c>
      <c r="D16" s="226"/>
      <c r="E16" s="82" t="s">
        <v>27</v>
      </c>
      <c r="F16" s="226"/>
      <c r="G16" s="129" t="str">
        <f>IF(OR($D$3="キケン",$F$3="キケン"),0,IF(OR(C21="キケン",C21="失格",G21="キケン",G21="失格"),0,IF(E17="","",IF(COUNTIFS($E17:$E21,"R")&gt;2,2,COUNTIFS($E17:$E21,"R")))))</f>
        <v/>
      </c>
      <c r="H16" s="125" t="str">
        <f>IF(オーダー!E5="","",オーダー!E5)</f>
        <v/>
      </c>
      <c r="I16" s="124" t="str">
        <f>IF(オーダー!F5="","",オーダー!F5)</f>
        <v/>
      </c>
      <c r="J16" s="129" t="str">
        <f>IF(OR($K$3="キケン",$M$3="キケン"),0,IF(OR(J21="キケン",J21="失格",N21="キケン",N21="失格"),0,IF(L17="","",IF(COUNTIFS($L17:$L21,"L")&gt;2,2,COUNTIFS($L17:$L21,"L")))))</f>
        <v/>
      </c>
      <c r="K16" s="226"/>
      <c r="L16" s="82" t="s">
        <v>27</v>
      </c>
      <c r="M16" s="226"/>
      <c r="N16" s="129" t="str">
        <f>IF(OR($K$3="キケン",$M$3="キケン"),0,IF(OR(J21="キケン",J21="失格",N21="キケン",N21="失格"),0,IF(L17="","",IF(COUNTIFS($L17:$L21,"R")&gt;2,2,COUNTIFS($L17:$L21,"R")))))</f>
        <v/>
      </c>
      <c r="O16" s="125" t="str">
        <f>IF(オーダー!H5="","",オーダー!H5)</f>
        <v/>
      </c>
      <c r="Q16" s="14">
        <v>13</v>
      </c>
    </row>
    <row r="17" spans="2:17" ht="15.95" customHeight="1" thickBot="1" x14ac:dyDescent="0.2">
      <c r="B17" s="122"/>
      <c r="C17" s="130"/>
      <c r="D17" s="227"/>
      <c r="E17" s="85" t="str" cm="1">
        <f t="array" ref="E17">IFERROR(IF(基本情報!$B$15=15,_xlfn.IFS(OR(D16="",F16=""),"",AND(OR(D17="キケン",D17="失格"),OR(F17="キケン",F17="失格")),"",OR(D17="キケン",D17="失格"),"R",OR(F17="キケン",F17="失格"),"L",AND(D16=15,F16&lt;=13),"L",AND(F16=15,D16&lt;=13),"R",D16=21,"L",F16=21,"R",AND(D16&gt;=15,(D16-F16)&gt;=2),"L",AND(F16&gt;=15,(F16-D16)&gt;=2),"R",TRUE,"打切"),IF(基本情報!$B$15=21,_xlfn.IFS(OR(D16="",F16=""),"",AND(OR(D17="キケン",D17="失格"),OR(F17="キケン",F17="失格")),"",OR(D17="キケン",D17="失格"),"R",OR(F17="キケン",F17="失格"),"L",AND(D16=21,F16&lt;=19),"L",AND(F16=21,D16&lt;=19),"R",D16=30,"L",F16=30,"R",AND(D16&gt;=21,(D16-F16)&gt;=2),"L",AND(F16&gt;=21,(F16-D16)&gt;=2),"R",TRUE,"打切"))),"")</f>
        <v/>
      </c>
      <c r="F17" s="227"/>
      <c r="G17" s="130"/>
      <c r="H17" s="126"/>
      <c r="I17" s="122"/>
      <c r="J17" s="130"/>
      <c r="K17" s="227"/>
      <c r="L17" s="85" t="str" cm="1">
        <f t="array" ref="L17">IFERROR(IF(基本情報!$B$15=15,_xlfn.IFS(OR(K16="",M16=""),"",AND(OR(K17="キケン",K17="失格"),OR(M17="キケン",M17="失格")),"",OR(K17="キケン",K17="失格"),"R",OR(M17="キケン",M17="失格"),"L",AND(K16=15,M16&lt;=13),"L",AND(M16=15,K16&lt;=13),"R",K16=21,"L",M16=21,"R",AND(K16&gt;=15,(K16-M16)&gt;=2),"L",AND(M16&gt;=15,(M16-K16)&gt;=2),"R",TRUE,"打切"),IF(基本情報!$B$15=21,_xlfn.IFS(OR(K16="",M16=""),"",AND(OR(K17="キケン",K17="失格"),OR(M17="キケン",M17="失格")),"",OR(K17="キケン",K17="失格"),"R",OR(M17="キケン",M17="失格"),"L",AND(K16=21,M16&lt;=19),"L",AND(M16=21,K16&lt;=19),"R",K16=30,"L",M16=30,"R",AND(K16&gt;=21,(K16-M16)&gt;=2),"L",AND(M16&gt;=21,(M16-K16)&gt;=2),"R",TRUE,"打切"))),"")</f>
        <v/>
      </c>
      <c r="M17" s="227"/>
      <c r="N17" s="130"/>
      <c r="O17" s="126"/>
      <c r="Q17" s="14">
        <v>14</v>
      </c>
    </row>
    <row r="18" spans="2:17" ht="24" customHeight="1" x14ac:dyDescent="0.15">
      <c r="B18" s="122"/>
      <c r="C18" s="130"/>
      <c r="D18" s="228"/>
      <c r="E18" s="83" t="s">
        <v>27</v>
      </c>
      <c r="F18" s="228"/>
      <c r="G18" s="130"/>
      <c r="H18" s="126"/>
      <c r="I18" s="122"/>
      <c r="J18" s="130"/>
      <c r="K18" s="228"/>
      <c r="L18" s="83" t="s">
        <v>27</v>
      </c>
      <c r="M18" s="228"/>
      <c r="N18" s="130"/>
      <c r="O18" s="126"/>
      <c r="Q18" s="14">
        <v>15</v>
      </c>
    </row>
    <row r="19" spans="2:17" ht="15.95" customHeight="1" thickBot="1" x14ac:dyDescent="0.2">
      <c r="B19" s="122" t="str">
        <f>IF(オーダー!C6="","",オーダー!C6)</f>
        <v/>
      </c>
      <c r="C19" s="130"/>
      <c r="D19" s="227"/>
      <c r="E19" s="85" t="str" cm="1">
        <f t="array" ref="E19">IFERROR(IF(基本情報!$B$15=15,_xlfn.IFS(OR(D18="",F18=""),"",AND(OR(D19="キケン",D19="失格"),OR(F19="キケン",F19="失格")),"",OR(D19="キケン",D19="失格"),"R",OR(F19="キケン",F19="失格"),"L",AND(D18=15,F18&lt;=13),"L",AND(F18=15,D18&lt;=13),"R",D18=21,"L",F18=21,"R",AND(D18&gt;=15,(D18-F18)&gt;=2),"L",AND(F18&gt;=15,(F18-D18)&gt;=2),"R",TRUE,"打切"),IF(基本情報!$B$15=21,_xlfn.IFS(OR(D18="",F18=""),"",AND(OR(D19="キケン",D19="失格"),OR(F19="キケン",F19="失格")),"",OR(D19="キケン",D19="失格"),"R",OR(F19="キケン",F19="失格"),"L",AND(D18=21,F18&lt;=19),"L",AND(F18=21,D18&lt;=19),"R",D18=30,"L",F18=30,"R",AND(D18&gt;=21,(D18-F18)&gt;=2),"L",AND(F18&gt;=21,(F18-D18)&gt;=2),"R",TRUE,"打切"))),"")</f>
        <v/>
      </c>
      <c r="F19" s="227"/>
      <c r="G19" s="130"/>
      <c r="H19" s="126" t="str">
        <f>IF(オーダー!E6="","",オーダー!E6)</f>
        <v/>
      </c>
      <c r="I19" s="122" t="str">
        <f>IF(オーダー!F6="","",オーダー!F6)</f>
        <v/>
      </c>
      <c r="J19" s="130"/>
      <c r="K19" s="227"/>
      <c r="L19" s="85" t="str" cm="1">
        <f t="array" ref="L19">IFERROR(IF(基本情報!$B$15=15,_xlfn.IFS(OR(K18="",M18=""),"",AND(OR(K19="キケン",K19="失格"),OR(M19="キケン",M19="失格")),"",OR(K19="キケン",K19="失格"),"R",OR(M19="キケン",M19="失格"),"L",AND(K18=15,M18&lt;=13),"L",AND(M18=15,K18&lt;=13),"R",K18=21,"L",M18=21,"R",AND(K18&gt;=15,(K18-M18)&gt;=2),"L",AND(M18&gt;=15,(M18-K18)&gt;=2),"R",TRUE,"打切"),IF(基本情報!$B$15=21,_xlfn.IFS(OR(K18="",M18=""),"",AND(OR(K19="キケン",K19="失格"),OR(M19="キケン",M19="失格")),"",OR(K19="キケン",K19="失格"),"R",OR(M19="キケン",M19="失格"),"L",AND(K18=21,M18&lt;=19),"L",AND(M18=21,K18&lt;=19),"R",K18=30,"L",M18=30,"R",AND(K18&gt;=21,(K18-M18)&gt;=2),"L",AND(M18&gt;=21,(M18-K18)&gt;=2),"R",TRUE,"打切"))),"")</f>
        <v/>
      </c>
      <c r="M19" s="227"/>
      <c r="N19" s="130"/>
      <c r="O19" s="126" t="str">
        <f>IF(オーダー!H6="","",オーダー!H6)</f>
        <v/>
      </c>
      <c r="Q19" s="14">
        <v>16</v>
      </c>
    </row>
    <row r="20" spans="2:17" ht="24" customHeight="1" x14ac:dyDescent="0.15">
      <c r="B20" s="122"/>
      <c r="C20" s="130"/>
      <c r="D20" s="229"/>
      <c r="E20" s="64" t="s">
        <v>27</v>
      </c>
      <c r="F20" s="229"/>
      <c r="G20" s="130"/>
      <c r="H20" s="126"/>
      <c r="I20" s="122"/>
      <c r="J20" s="130"/>
      <c r="K20" s="229"/>
      <c r="L20" s="64" t="s">
        <v>27</v>
      </c>
      <c r="M20" s="229"/>
      <c r="N20" s="130"/>
      <c r="O20" s="126"/>
      <c r="Q20" s="14">
        <v>17</v>
      </c>
    </row>
    <row r="21" spans="2:17" ht="15.95" customHeight="1" thickBot="1" x14ac:dyDescent="0.2">
      <c r="B21" s="123"/>
      <c r="C21" s="234"/>
      <c r="D21" s="230"/>
      <c r="E21" s="85" t="str" cm="1">
        <f t="array" ref="E21">IFERROR(IF(基本情報!$B$15=15,_xlfn.IFS(OR(D20="",F20=""),"",AND(OR(D21="キケン",D21="失格"),OR(F21="キケン",F21="失格")),"",OR(D21="キケン",D21="失格"),"R",OR(F21="キケン",F21="失格"),"L",AND(D20=15,F20&lt;=13),"L",AND(F20=15,D20&lt;=13),"R",D20=21,"L",F20=21,"R",AND(D20&gt;=15,(D20-F20)&gt;=2),"L",AND(F20&gt;=15,(F20-D20)&gt;=2),"R",TRUE,"打切"),IF(基本情報!$B$15=21,_xlfn.IFS(OR(D20="",F20=""),"",AND(OR(D21="キケン",D21="失格"),OR(F21="キケン",F21="失格")),"",OR(D21="キケン",D21="失格"),"R",OR(F21="キケン",F21="失格"),"L",AND(D20=21,F20&lt;=19),"L",AND(F20=21,D20&lt;=19),"R",D20=30,"L",F20=30,"R",AND(D20&gt;=21,(D20-F20)&gt;=2),"L",AND(F20&gt;=21,(F20-D20)&gt;=2),"R",TRUE,"打切"))),"")</f>
        <v/>
      </c>
      <c r="F21" s="230"/>
      <c r="G21" s="234"/>
      <c r="H21" s="127"/>
      <c r="I21" s="123"/>
      <c r="J21" s="234"/>
      <c r="K21" s="230"/>
      <c r="L21" s="85" t="str" cm="1">
        <f t="array" ref="L21">IFERROR(IF(基本情報!$B$15=15,_xlfn.IFS(OR(K20="",M20=""),"",AND(OR(K21="キケン",K21="失格"),OR(M21="キケン",M21="失格")),"",OR(K21="キケン",K21="失格"),"R",OR(M21="キケン",M21="失格"),"L",AND(K20=15,M20&lt;=13),"L",AND(M20=15,K20&lt;=13),"R",K20=21,"L",M20=21,"R",AND(K20&gt;=15,(K20-M20)&gt;=2),"L",AND(M20&gt;=15,(M20-K20)&gt;=2),"R",TRUE,"打切"),IF(基本情報!$B$15=21,_xlfn.IFS(OR(K20="",M20=""),"",AND(OR(K21="キケン",K21="失格"),OR(M21="キケン",M21="失格")),"",OR(K21="キケン",K21="失格"),"R",OR(M21="キケン",M21="失格"),"L",AND(K20=21,M20&lt;=19),"L",AND(M20=21,K20&lt;=19),"R",K20=30,"L",M20=30,"R",AND(K20&gt;=21,(K20-M20)&gt;=2),"L",AND(M20&gt;=21,(M20-K20)&gt;=2),"R",TRUE,"打切"))),"")</f>
        <v/>
      </c>
      <c r="M21" s="230"/>
      <c r="N21" s="234"/>
      <c r="O21" s="127"/>
      <c r="Q21" s="14">
        <v>18</v>
      </c>
    </row>
    <row r="22" spans="2:17" ht="24" customHeight="1" x14ac:dyDescent="0.15">
      <c r="B22" s="124" t="str">
        <f>IF(メンバーチェンジ!C3="",IF(オーダー!C7="","",オーダー!C7),メンバーチェンジ!C3)</f>
        <v/>
      </c>
      <c r="C22" s="129" t="str">
        <f>IF(OR($D$3="キケン",$F$3="キケン"),0,IF(OR(C27="キケン",C27="失格",G27="キケン",G27="失格"),0,IF(E23="","",IF(COUNTIFS($E23:$E27,"L")&gt;2,2,COUNTIFS($E23:$E27,"L")))))</f>
        <v/>
      </c>
      <c r="D22" s="226"/>
      <c r="E22" s="82" t="s">
        <v>27</v>
      </c>
      <c r="F22" s="226"/>
      <c r="G22" s="129" t="str">
        <f>IF(OR($D$3="キケン",$F$3="キケン"),0,IF(OR(C27="キケン",C27="失格",G27="キケン",G27="失格"),0,IF(E23="","",IF(COUNTIFS($E23:$E27,"R")&gt;2,2,COUNTIFS($E23:$E27,"R")))))</f>
        <v/>
      </c>
      <c r="H22" s="125" t="str">
        <f>IF(メンバーチェンジ!E3="",IF(オーダー!E7="","",オーダー!E7),メンバーチェンジ!E3)</f>
        <v/>
      </c>
      <c r="I22" s="124" t="str">
        <f>IF(メンバーチェンジ!F3="",IF(オーダー!F7="","",オーダー!F7),メンバーチェンジ!F3)</f>
        <v/>
      </c>
      <c r="J22" s="129" t="str">
        <f>IF(OR($K$3="キケン",$M$3="キケン"),0,IF(OR(J27="キケン",J27="失格",N27="キケン",N27="失格"),0,IF(L23="","",IF(COUNTIFS($L23:$L27,"L")&gt;2,2,COUNTIFS($L23:$L27,"L")))))</f>
        <v/>
      </c>
      <c r="K22" s="226"/>
      <c r="L22" s="82" t="s">
        <v>27</v>
      </c>
      <c r="M22" s="226"/>
      <c r="N22" s="129" t="str">
        <f>IF(OR($K$3="キケン",$M$3="キケン"),0,IF(OR(J27="キケン",J27="失格",N27="キケン",N27="失格"),0,IF(L23="","",IF(COUNTIFS($L23:$L27,"R")&gt;2,2,COUNTIFS($L23:$L27,"R")))))</f>
        <v/>
      </c>
      <c r="O22" s="125" t="str">
        <f>IF(メンバーチェンジ!H3="",IF(オーダー!H7="","",オーダー!H7),メンバーチェンジ!H3)</f>
        <v/>
      </c>
      <c r="Q22" s="14">
        <v>19</v>
      </c>
    </row>
    <row r="23" spans="2:17" ht="15.95" customHeight="1" thickBot="1" x14ac:dyDescent="0.2">
      <c r="B23" s="122"/>
      <c r="C23" s="130"/>
      <c r="D23" s="227"/>
      <c r="E23" s="85" t="str" cm="1">
        <f t="array" ref="E23">IFERROR(IF(基本情報!$B$15=15,_xlfn.IFS(OR(D22="",F22=""),"",AND(OR(D23="キケン",D23="失格"),OR(F23="キケン",F23="失格")),"",OR(D23="キケン",D23="失格"),"R",OR(F23="キケン",F23="失格"),"L",AND(D22=15,F22&lt;=13),"L",AND(F22=15,D22&lt;=13),"R",D22=21,"L",F22=21,"R",AND(D22&gt;=15,(D22-F22)&gt;=2),"L",AND(F22&gt;=15,(F22-D22)&gt;=2),"R",TRUE,"打切"),IF(基本情報!$B$15=21,_xlfn.IFS(OR(D22="",F22=""),"",AND(OR(D23="キケン",D23="失格"),OR(F23="キケン",F23="失格")),"",OR(D23="キケン",D23="失格"),"R",OR(F23="キケン",F23="失格"),"L",AND(D22=21,F22&lt;=19),"L",AND(F22=21,D22&lt;=19),"R",D22=30,"L",F22=30,"R",AND(D22&gt;=21,(D22-F22)&gt;=2),"L",AND(F22&gt;=21,(F22-D22)&gt;=2),"R",TRUE,"打切"))),"")</f>
        <v/>
      </c>
      <c r="F23" s="227"/>
      <c r="G23" s="130"/>
      <c r="H23" s="126"/>
      <c r="I23" s="122"/>
      <c r="J23" s="130"/>
      <c r="K23" s="227"/>
      <c r="L23" s="85" t="str" cm="1">
        <f t="array" ref="L23">IFERROR(IF(基本情報!$B$15=15,_xlfn.IFS(OR(K22="",M22=""),"",AND(OR(K23="キケン",K23="失格"),OR(M23="キケン",M23="失格")),"",OR(K23="キケン",K23="失格"),"R",OR(M23="キケン",M23="失格"),"L",AND(K22=15,M22&lt;=13),"L",AND(M22=15,K22&lt;=13),"R",K22=21,"L",M22=21,"R",AND(K22&gt;=15,(K22-M22)&gt;=2),"L",AND(M22&gt;=15,(M22-K22)&gt;=2),"R",TRUE,"打切"),IF(基本情報!$B$15=21,_xlfn.IFS(OR(K22="",M22=""),"",AND(OR(K23="キケン",K23="失格"),OR(M23="キケン",M23="失格")),"",OR(K23="キケン",K23="失格"),"R",OR(M23="キケン",M23="失格"),"L",AND(K22=21,M22&lt;=19),"L",AND(M22=21,K22&lt;=19),"R",K22=30,"L",M22=30,"R",AND(K22&gt;=21,(K22-M22)&gt;=2),"L",AND(M22&gt;=21,(M22-K22)&gt;=2),"R",TRUE,"打切"))),"")</f>
        <v/>
      </c>
      <c r="M23" s="227"/>
      <c r="N23" s="130"/>
      <c r="O23" s="126"/>
      <c r="Q23" s="14">
        <v>20</v>
      </c>
    </row>
    <row r="24" spans="2:17" ht="24" customHeight="1" x14ac:dyDescent="0.15">
      <c r="B24" s="122"/>
      <c r="C24" s="130"/>
      <c r="D24" s="228"/>
      <c r="E24" s="83" t="s">
        <v>27</v>
      </c>
      <c r="F24" s="228"/>
      <c r="G24" s="130"/>
      <c r="H24" s="126"/>
      <c r="I24" s="122"/>
      <c r="J24" s="130"/>
      <c r="K24" s="228"/>
      <c r="L24" s="83" t="s">
        <v>27</v>
      </c>
      <c r="M24" s="228"/>
      <c r="N24" s="130"/>
      <c r="O24" s="126"/>
      <c r="Q24" s="14">
        <v>21</v>
      </c>
    </row>
    <row r="25" spans="2:17" ht="15.95" customHeight="1" thickBot="1" x14ac:dyDescent="0.2">
      <c r="B25" s="122" t="str">
        <f>IF(メンバーチェンジ!C4="",IF(オーダー!C8="","",オーダー!C8),メンバーチェンジ!C4)</f>
        <v/>
      </c>
      <c r="C25" s="130"/>
      <c r="D25" s="227"/>
      <c r="E25" s="85" t="str" cm="1">
        <f t="array" ref="E25">IFERROR(IF(基本情報!$B$15=15,_xlfn.IFS(OR(D24="",F24=""),"",AND(OR(D25="キケン",D25="失格"),OR(F25="キケン",F25="失格")),"",OR(D25="キケン",D25="失格"),"R",OR(F25="キケン",F25="失格"),"L",AND(D24=15,F24&lt;=13),"L",AND(F24=15,D24&lt;=13),"R",D24=21,"L",F24=21,"R",AND(D24&gt;=15,(D24-F24)&gt;=2),"L",AND(F24&gt;=15,(F24-D24)&gt;=2),"R",TRUE,"打切"),IF(基本情報!$B$15=21,_xlfn.IFS(OR(D24="",F24=""),"",AND(OR(D25="キケン",D25="失格"),OR(F25="キケン",F25="失格")),"",OR(D25="キケン",D25="失格"),"R",OR(F25="キケン",F25="失格"),"L",AND(D24=21,F24&lt;=19),"L",AND(F24=21,D24&lt;=19),"R",D24=30,"L",F24=30,"R",AND(D24&gt;=21,(D24-F24)&gt;=2),"L",AND(F24&gt;=21,(F24-D24)&gt;=2),"R",TRUE,"打切"))),"")</f>
        <v/>
      </c>
      <c r="F25" s="227"/>
      <c r="G25" s="130"/>
      <c r="H25" s="126" t="str">
        <f>IF(メンバーチェンジ!E4="",IF(オーダー!E8="","",オーダー!E8),メンバーチェンジ!E4)</f>
        <v/>
      </c>
      <c r="I25" s="122" t="str">
        <f>IF(メンバーチェンジ!F4="",IF(オーダー!F8="","",オーダー!F8),メンバーチェンジ!F4)</f>
        <v/>
      </c>
      <c r="J25" s="130"/>
      <c r="K25" s="227"/>
      <c r="L25" s="85" t="str" cm="1">
        <f t="array" ref="L25">IFERROR(IF(基本情報!$B$15=15,_xlfn.IFS(OR(K24="",M24=""),"",AND(OR(K25="キケン",K25="失格"),OR(M25="キケン",M25="失格")),"",OR(K25="キケン",K25="失格"),"R",OR(M25="キケン",M25="失格"),"L",AND(K24=15,M24&lt;=13),"L",AND(M24=15,K24&lt;=13),"R",K24=21,"L",M24=21,"R",AND(K24&gt;=15,(K24-M24)&gt;=2),"L",AND(M24&gt;=15,(M24-K24)&gt;=2),"R",TRUE,"打切"),IF(基本情報!$B$15=21,_xlfn.IFS(OR(K24="",M24=""),"",AND(OR(K25="キケン",K25="失格"),OR(M25="キケン",M25="失格")),"",OR(K25="キケン",K25="失格"),"R",OR(M25="キケン",M25="失格"),"L",AND(K24=21,M24&lt;=19),"L",AND(M24=21,K24&lt;=19),"R",K24=30,"L",M24=30,"R",AND(K24&gt;=21,(K24-M24)&gt;=2),"L",AND(M24&gt;=21,(M24-K24)&gt;=2),"R",TRUE,"打切"))),"")</f>
        <v/>
      </c>
      <c r="M25" s="227"/>
      <c r="N25" s="130"/>
      <c r="O25" s="126" t="str">
        <f>IF(メンバーチェンジ!H4="",IF(オーダー!H8="","",オーダー!H8),メンバーチェンジ!H4)</f>
        <v/>
      </c>
      <c r="Q25" s="14">
        <v>22</v>
      </c>
    </row>
    <row r="26" spans="2:17" ht="24" customHeight="1" x14ac:dyDescent="0.15">
      <c r="B26" s="122"/>
      <c r="C26" s="130"/>
      <c r="D26" s="229"/>
      <c r="E26" s="64" t="s">
        <v>27</v>
      </c>
      <c r="F26" s="229"/>
      <c r="G26" s="130"/>
      <c r="H26" s="126"/>
      <c r="I26" s="122"/>
      <c r="J26" s="130"/>
      <c r="K26" s="229"/>
      <c r="L26" s="64" t="s">
        <v>27</v>
      </c>
      <c r="M26" s="229"/>
      <c r="N26" s="130"/>
      <c r="O26" s="126"/>
      <c r="Q26" s="14">
        <v>23</v>
      </c>
    </row>
    <row r="27" spans="2:17" ht="15.95" customHeight="1" thickBot="1" x14ac:dyDescent="0.2">
      <c r="B27" s="123"/>
      <c r="C27" s="234"/>
      <c r="D27" s="230"/>
      <c r="E27" s="85" t="str" cm="1">
        <f t="array" ref="E27">IFERROR(IF(基本情報!$B$15=15,_xlfn.IFS(OR(D26="",F26=""),"",AND(OR(D27="キケン",D27="失格"),OR(F27="キケン",F27="失格")),"",OR(D27="キケン",D27="失格"),"R",OR(F27="キケン",F27="失格"),"L",AND(D26=15,F26&lt;=13),"L",AND(F26=15,D26&lt;=13),"R",D26=21,"L",F26=21,"R",AND(D26&gt;=15,(D26-F26)&gt;=2),"L",AND(F26&gt;=15,(F26-D26)&gt;=2),"R",TRUE,"打切"),IF(基本情報!$B$15=21,_xlfn.IFS(OR(D26="",F26=""),"",AND(OR(D27="キケン",D27="失格"),OR(F27="キケン",F27="失格")),"",OR(D27="キケン",D27="失格"),"R",OR(F27="キケン",F27="失格"),"L",AND(D26=21,F26&lt;=19),"L",AND(F26=21,D26&lt;=19),"R",D26=30,"L",F26=30,"R",AND(D26&gt;=21,(D26-F26)&gt;=2),"L",AND(F26&gt;=21,(F26-D26)&gt;=2),"R",TRUE,"打切"))),"")</f>
        <v/>
      </c>
      <c r="F27" s="230"/>
      <c r="G27" s="234"/>
      <c r="H27" s="127"/>
      <c r="I27" s="123"/>
      <c r="J27" s="234"/>
      <c r="K27" s="230"/>
      <c r="L27" s="85" t="str" cm="1">
        <f t="array" ref="L27">IFERROR(IF(基本情報!$B$15=15,_xlfn.IFS(OR(K26="",M26=""),"",AND(OR(K27="キケン",K27="失格"),OR(M27="キケン",M27="失格")),"",OR(K27="キケン",K27="失格"),"R",OR(M27="キケン",M27="失格"),"L",AND(K26=15,M26&lt;=13),"L",AND(M26=15,K26&lt;=13),"R",K26=21,"L",M26=21,"R",AND(K26&gt;=15,(K26-M26)&gt;=2),"L",AND(M26&gt;=15,(M26-K26)&gt;=2),"R",TRUE,"打切"),IF(基本情報!$B$15=21,_xlfn.IFS(OR(K26="",M26=""),"",AND(OR(K27="キケン",K27="失格"),OR(M27="キケン",M27="失格")),"",OR(K27="キケン",K27="失格"),"R",OR(M27="キケン",M27="失格"),"L",AND(K26=21,M26&lt;=19),"L",AND(M26=21,K26&lt;=19),"R",K26=30,"L",M26=30,"R",AND(K26&gt;=21,(K26-M26)&gt;=2),"L",AND(M26&gt;=21,(M26-K26)&gt;=2),"R",TRUE,"打切"))),"")</f>
        <v/>
      </c>
      <c r="M27" s="230"/>
      <c r="N27" s="234"/>
      <c r="O27" s="127"/>
      <c r="Q27" s="14">
        <v>24</v>
      </c>
    </row>
    <row r="28" spans="2:17" ht="24" customHeight="1" x14ac:dyDescent="0.15">
      <c r="B28" s="124" t="str">
        <f>IF(メンバーチェンジ!C5="",IF(オーダー!C9="","",オーダー!C9),メンバーチェンジ!C5)</f>
        <v/>
      </c>
      <c r="C28" s="129" t="str">
        <f>IF(OR($D$3="キケン",$F$3="キケン"),0,IF(OR(C33="キケン",C33="失格",G33="キケン",G33="失格"),0,IF(E29="","",IF(COUNTIFS($E29:$E33,"L")&gt;2,2,COUNTIFS($E29:$E33,"L")))))</f>
        <v/>
      </c>
      <c r="D28" s="226"/>
      <c r="E28" s="82" t="s">
        <v>27</v>
      </c>
      <c r="F28" s="226"/>
      <c r="G28" s="129" t="str">
        <f>IF(OR($D$3="キケン",$F$3="キケン"),0,IF(OR(C33="キケン",C33="失格",G33="キケン",G33="失格"),0,IF(E29="","",IF(COUNTIFS($E29:$E33,"R")&gt;2,2,COUNTIFS($E29:$E33,"R")))))</f>
        <v/>
      </c>
      <c r="H28" s="125" t="str">
        <f>IF(メンバーチェンジ!E5="",IF(オーダー!E9="","",オーダー!E9),メンバーチェンジ!E5)</f>
        <v/>
      </c>
      <c r="I28" s="124" t="str">
        <f>IF(メンバーチェンジ!F5="",IF(オーダー!F9="","",オーダー!F9),メンバーチェンジ!F5)</f>
        <v/>
      </c>
      <c r="J28" s="129" t="str">
        <f>IF(OR($K$3="キケン",$M$3="キケン"),0,IF(OR(J33="キケン",J33="失格",N33="キケン",N33="失格"),0,IF(L29="","",IF(COUNTIFS($L29:$L33,"L")&gt;2,2,COUNTIFS($L29:$L33,"L")))))</f>
        <v/>
      </c>
      <c r="K28" s="226"/>
      <c r="L28" s="82" t="s">
        <v>27</v>
      </c>
      <c r="M28" s="226"/>
      <c r="N28" s="129" t="str">
        <f>IF(OR($K$3="キケン",$M$3="キケン"),0,IF(OR(J33="キケン",J33="失格",N33="キケン",N33="失格"),0,IF(L29="","",IF(COUNTIFS($L29:$L33,"R")&gt;2,2,COUNTIFS($L29:$L33,"R")))))</f>
        <v/>
      </c>
      <c r="O28" s="125" t="str">
        <f>IF(メンバーチェンジ!H5="",IF(オーダー!H9="","",オーダー!H9),メンバーチェンジ!H5)</f>
        <v/>
      </c>
      <c r="Q28" s="14">
        <v>25</v>
      </c>
    </row>
    <row r="29" spans="2:17" ht="15.95" customHeight="1" thickBot="1" x14ac:dyDescent="0.2">
      <c r="B29" s="122"/>
      <c r="C29" s="130"/>
      <c r="D29" s="227"/>
      <c r="E29" s="85" t="str" cm="1">
        <f t="array" ref="E29">IFERROR(IF(基本情報!$B$15=15,_xlfn.IFS(OR(D28="",F28=""),"",AND(OR(D29="キケン",D29="失格"),OR(F29="キケン",F29="失格")),"",OR(D29="キケン",D29="失格"),"R",OR(F29="キケン",F29="失格"),"L",AND(D28=15,F28&lt;=13),"L",AND(F28=15,D28&lt;=13),"R",D28=21,"L",F28=21,"R",AND(D28&gt;=15,(D28-F28)&gt;=2),"L",AND(F28&gt;=15,(F28-D28)&gt;=2),"R",TRUE,"打切"),IF(基本情報!$B$15=21,_xlfn.IFS(OR(D28="",F28=""),"",AND(OR(D29="キケン",D29="失格"),OR(F29="キケン",F29="失格")),"",OR(D29="キケン",D29="失格"),"R",OR(F29="キケン",F29="失格"),"L",AND(D28=21,F28&lt;=19),"L",AND(F28=21,D28&lt;=19),"R",D28=30,"L",F28=30,"R",AND(D28&gt;=21,(D28-F28)&gt;=2),"L",AND(F28&gt;=21,(F28-D28)&gt;=2),"R",TRUE,"打切"))),"")</f>
        <v/>
      </c>
      <c r="F29" s="227"/>
      <c r="G29" s="130"/>
      <c r="H29" s="126"/>
      <c r="I29" s="122"/>
      <c r="J29" s="130"/>
      <c r="K29" s="227"/>
      <c r="L29" s="85" t="str" cm="1">
        <f t="array" ref="L29">IFERROR(IF(基本情報!$B$15=15,_xlfn.IFS(OR(K28="",M28=""),"",AND(OR(K29="キケン",K29="失格"),OR(M29="キケン",M29="失格")),"",OR(K29="キケン",K29="失格"),"R",OR(M29="キケン",M29="失格"),"L",AND(K28=15,M28&lt;=13),"L",AND(M28=15,K28&lt;=13),"R",K28=21,"L",M28=21,"R",AND(K28&gt;=15,(K28-M28)&gt;=2),"L",AND(M28&gt;=15,(M28-K28)&gt;=2),"R",TRUE,"打切"),IF(基本情報!$B$15=21,_xlfn.IFS(OR(K28="",M28=""),"",AND(OR(K29="キケン",K29="失格"),OR(M29="キケン",M29="失格")),"",OR(K29="キケン",K29="失格"),"R",OR(M29="キケン",M29="失格"),"L",AND(K28=21,M28&lt;=19),"L",AND(M28=21,K28&lt;=19),"R",K28=30,"L",M28=30,"R",AND(K28&gt;=21,(K28-M28)&gt;=2),"L",AND(M28&gt;=21,(M28-K28)&gt;=2),"R",TRUE,"打切"))),"")</f>
        <v/>
      </c>
      <c r="M29" s="227"/>
      <c r="N29" s="130"/>
      <c r="O29" s="126"/>
      <c r="Q29" s="14">
        <v>26</v>
      </c>
    </row>
    <row r="30" spans="2:17" ht="24" customHeight="1" x14ac:dyDescent="0.15">
      <c r="B30" s="122"/>
      <c r="C30" s="130"/>
      <c r="D30" s="228"/>
      <c r="E30" s="83" t="s">
        <v>27</v>
      </c>
      <c r="F30" s="228"/>
      <c r="G30" s="130"/>
      <c r="H30" s="126"/>
      <c r="I30" s="122"/>
      <c r="J30" s="130"/>
      <c r="K30" s="228"/>
      <c r="L30" s="83" t="s">
        <v>27</v>
      </c>
      <c r="M30" s="228"/>
      <c r="N30" s="130"/>
      <c r="O30" s="126"/>
      <c r="Q30" s="14">
        <v>27</v>
      </c>
    </row>
    <row r="31" spans="2:17" ht="15.95" customHeight="1" thickBot="1" x14ac:dyDescent="0.2">
      <c r="B31" s="122"/>
      <c r="C31" s="130"/>
      <c r="D31" s="227"/>
      <c r="E31" s="85" t="str" cm="1">
        <f t="array" ref="E31">IFERROR(IF(基本情報!$B$15=15,_xlfn.IFS(OR(D30="",F30=""),"",AND(OR(D31="キケン",D31="失格"),OR(F31="キケン",F31="失格")),"",OR(D31="キケン",D31="失格"),"R",OR(F31="キケン",F31="失格"),"L",AND(D30=15,F30&lt;=13),"L",AND(F30=15,D30&lt;=13),"R",D30=21,"L",F30=21,"R",AND(D30&gt;=15,(D30-F30)&gt;=2),"L",AND(F30&gt;=15,(F30-D30)&gt;=2),"R",TRUE,"打切"),IF(基本情報!$B$15=21,_xlfn.IFS(OR(D30="",F30=""),"",AND(OR(D31="キケン",D31="失格"),OR(F31="キケン",F31="失格")),"",OR(D31="キケン",D31="失格"),"R",OR(F31="キケン",F31="失格"),"L",AND(D30=21,F30&lt;=19),"L",AND(F30=21,D30&lt;=19),"R",D30=30,"L",F30=30,"R",AND(D30&gt;=21,(D30-F30)&gt;=2),"L",AND(F30&gt;=21,(F30-D30)&gt;=2),"R",TRUE,"打切"))),"")</f>
        <v/>
      </c>
      <c r="F31" s="227"/>
      <c r="G31" s="130"/>
      <c r="H31" s="126"/>
      <c r="I31" s="122"/>
      <c r="J31" s="130"/>
      <c r="K31" s="227"/>
      <c r="L31" s="85" t="str" cm="1">
        <f t="array" ref="L31">IFERROR(IF(基本情報!$B$15=15,_xlfn.IFS(OR(K30="",M30=""),"",AND(OR(K31="キケン",K31="失格"),OR(M31="キケン",M31="失格")),"",OR(K31="キケン",K31="失格"),"R",OR(M31="キケン",M31="失格"),"L",AND(K30=15,M30&lt;=13),"L",AND(M30=15,K30&lt;=13),"R",K30=21,"L",M30=21,"R",AND(K30&gt;=15,(K30-M30)&gt;=2),"L",AND(M30&gt;=15,(M30-K30)&gt;=2),"R",TRUE,"打切"),IF(基本情報!$B$15=21,_xlfn.IFS(OR(K30="",M30=""),"",AND(OR(K31="キケン",K31="失格"),OR(M31="キケン",M31="失格")),"",OR(K31="キケン",K31="失格"),"R",OR(M31="キケン",M31="失格"),"L",AND(K30=21,M30&lt;=19),"L",AND(M30=21,K30&lt;=19),"R",K30=30,"L",M30=30,"R",AND(K30&gt;=21,(K30-M30)&gt;=2),"L",AND(M30&gt;=21,(M30-K30)&gt;=2),"R",TRUE,"打切"))),"")</f>
        <v/>
      </c>
      <c r="M31" s="227"/>
      <c r="N31" s="130"/>
      <c r="O31" s="126"/>
      <c r="Q31" s="14">
        <v>28</v>
      </c>
    </row>
    <row r="32" spans="2:17" ht="24" customHeight="1" x14ac:dyDescent="0.15">
      <c r="B32" s="122"/>
      <c r="C32" s="130"/>
      <c r="D32" s="229"/>
      <c r="E32" s="64" t="s">
        <v>27</v>
      </c>
      <c r="F32" s="229"/>
      <c r="G32" s="130"/>
      <c r="H32" s="126"/>
      <c r="I32" s="122"/>
      <c r="J32" s="130"/>
      <c r="K32" s="229"/>
      <c r="L32" s="64" t="s">
        <v>27</v>
      </c>
      <c r="M32" s="229"/>
      <c r="N32" s="130"/>
      <c r="O32" s="126"/>
      <c r="Q32" s="14">
        <v>29</v>
      </c>
    </row>
    <row r="33" spans="2:17" ht="15.95" customHeight="1" thickBot="1" x14ac:dyDescent="0.2">
      <c r="B33" s="128"/>
      <c r="C33" s="235"/>
      <c r="D33" s="231"/>
      <c r="E33" s="86" t="str" cm="1">
        <f t="array" ref="E33">IFERROR(IF(基本情報!$B$15=15,_xlfn.IFS(OR(D32="",F32=""),"",AND(OR(D33="キケン",D33="失格"),OR(F33="キケン",F33="失格")),"",OR(D33="キケン",D33="失格"),"R",OR(F33="キケン",F33="失格"),"L",AND(D32=15,F32&lt;=13),"L",AND(F32=15,D32&lt;=13),"R",D32=21,"L",F32=21,"R",AND(D32&gt;=15,(D32-F32)&gt;=2),"L",AND(F32&gt;=15,(F32-D32)&gt;=2),"R",TRUE,"打切"),IF(基本情報!$B$15=21,_xlfn.IFS(OR(D32="",F32=""),"",AND(OR(D33="キケン",D33="失格"),OR(F33="キケン",F33="失格")),"",OR(D33="キケン",D33="失格"),"R",OR(F33="キケン",F33="失格"),"L",AND(D32=21,F32&lt;=19),"L",AND(F32=21,D32&lt;=19),"R",D32=30,"L",F32=30,"R",AND(D32&gt;=21,(D32-F32)&gt;=2),"L",AND(F32&gt;=21,(F32-D32)&gt;=2),"R",TRUE,"打切"))),"")</f>
        <v/>
      </c>
      <c r="F33" s="231"/>
      <c r="G33" s="235"/>
      <c r="H33" s="131"/>
      <c r="I33" s="128"/>
      <c r="J33" s="235"/>
      <c r="K33" s="231"/>
      <c r="L33" s="86" t="str" cm="1">
        <f t="array" ref="L33">IFERROR(IF(基本情報!$B$15=15,_xlfn.IFS(OR(K32="",M32=""),"",AND(OR(K33="キケン",K33="失格"),OR(M33="キケン",M33="失格")),"",OR(K33="キケン",K33="失格"),"R",OR(M33="キケン",M33="失格"),"L",AND(K32=15,M32&lt;=13),"L",AND(M32=15,K32&lt;=13),"R",K32=21,"L",M32=21,"R",AND(K32&gt;=15,(K32-M32)&gt;=2),"L",AND(M32&gt;=15,(M32-K32)&gt;=2),"R",TRUE,"打切"),IF(基本情報!$B$15=21,_xlfn.IFS(OR(K32="",M32=""),"",AND(OR(K33="キケン",K33="失格"),OR(M33="キケン",M33="失格")),"",OR(K33="キケン",K33="失格"),"R",OR(M33="キケン",M33="失格"),"L",AND(K32=21,M32&lt;=19),"L",AND(M32=21,K32&lt;=19),"R",K32=30,"L",M32=30,"R",AND(K32&gt;=21,(K32-M32)&gt;=2),"L",AND(M32&gt;=21,(M32-K32)&gt;=2),"R",TRUE,"打切"))),"")</f>
        <v/>
      </c>
      <c r="M33" s="231"/>
      <c r="N33" s="235"/>
      <c r="O33" s="131"/>
      <c r="Q33" s="14">
        <v>30</v>
      </c>
    </row>
    <row r="34" spans="2:17" ht="19.5" thickTop="1" x14ac:dyDescent="0.15"/>
  </sheetData>
  <sheetProtection algorithmName="SHA-512" hashValue="yJe0qAKARRz2gqebxKwDNBH+kXVbIh7vGvlqF2+uphpV0alJxoOnXMJLfoVGM7BF6aXtQwdLnwX9x8c+BP4zNQ==" saltValue="50GlIt2RJ1SOiIc5t41rsA==" spinCount="100000" sheet="1" objects="1" scenarios="1" selectLockedCells="1"/>
  <mergeCells count="56">
    <mergeCell ref="O2:O3"/>
    <mergeCell ref="I2:I3"/>
    <mergeCell ref="H2:H3"/>
    <mergeCell ref="B2:B3"/>
    <mergeCell ref="C2:C3"/>
    <mergeCell ref="G2:G3"/>
    <mergeCell ref="J2:J3"/>
    <mergeCell ref="N2:N3"/>
    <mergeCell ref="B4:B9"/>
    <mergeCell ref="H4:H9"/>
    <mergeCell ref="I4:I9"/>
    <mergeCell ref="O4:O9"/>
    <mergeCell ref="C4:C8"/>
    <mergeCell ref="G4:G8"/>
    <mergeCell ref="J4:J8"/>
    <mergeCell ref="N4:N8"/>
    <mergeCell ref="B10:B15"/>
    <mergeCell ref="C10:C14"/>
    <mergeCell ref="G10:G14"/>
    <mergeCell ref="H10:H15"/>
    <mergeCell ref="I10:I15"/>
    <mergeCell ref="N10:N14"/>
    <mergeCell ref="O10:O15"/>
    <mergeCell ref="C16:C20"/>
    <mergeCell ref="G16:G20"/>
    <mergeCell ref="J16:J20"/>
    <mergeCell ref="N16:N20"/>
    <mergeCell ref="J10:J14"/>
    <mergeCell ref="I16:I18"/>
    <mergeCell ref="I19:I21"/>
    <mergeCell ref="O16:O18"/>
    <mergeCell ref="O19:O21"/>
    <mergeCell ref="J28:J32"/>
    <mergeCell ref="N28:N32"/>
    <mergeCell ref="O28:O33"/>
    <mergeCell ref="C22:C26"/>
    <mergeCell ref="G22:G26"/>
    <mergeCell ref="J22:J26"/>
    <mergeCell ref="I22:I24"/>
    <mergeCell ref="I25:I27"/>
    <mergeCell ref="O22:O24"/>
    <mergeCell ref="O25:O27"/>
    <mergeCell ref="N22:N26"/>
    <mergeCell ref="B28:B33"/>
    <mergeCell ref="C28:C32"/>
    <mergeCell ref="G28:G32"/>
    <mergeCell ref="H28:H33"/>
    <mergeCell ref="I28:I33"/>
    <mergeCell ref="B19:B21"/>
    <mergeCell ref="B16:B18"/>
    <mergeCell ref="B22:B24"/>
    <mergeCell ref="B25:B27"/>
    <mergeCell ref="H16:H18"/>
    <mergeCell ref="H19:H21"/>
    <mergeCell ref="H22:H24"/>
    <mergeCell ref="H25:H27"/>
  </mergeCells>
  <phoneticPr fontId="2"/>
  <dataValidations count="3">
    <dataValidation type="list" allowBlank="1" showInputMessage="1" showErrorMessage="1" sqref="D3 F3 K3 M3" xr:uid="{D1EC4B3B-C91C-40E9-8A34-516D89C78A86}">
      <formula1>"キケン"</formula1>
    </dataValidation>
    <dataValidation type="list" allowBlank="1" showInputMessage="1" showErrorMessage="1" sqref="D5 F5 D7 F7 C21:D21 F21:G21 K23 M23 K25 M25 J15:K15 M15:N15 K11 M11 K13 M13 J9:K9 M9:N9 D17 F17 D19 F19 C27:D27 F27:G27 D23 F23 D25 F25 C15:D15 F15:G15 K5 M5 K7 M7 J21:K21 M33:N33 D11 F11 D13 F13 C33:D33 F33:G33 D29 F29 D31 F31 M21:N21 C9:D9 K17 M17 K19 M19 J33:K33 J27:K27 K29 M29 K31 M31 F9:G9 M27:N27" xr:uid="{F9A8085A-D8C2-4989-870A-7123DF037F10}">
      <formula1>"キケン, 失格"</formula1>
    </dataValidation>
    <dataValidation type="list" allowBlank="1" showInputMessage="1" showErrorMessage="1" sqref="D4 D6 D8 D10 D12 D14 D16 D18 D20 D22 D24 D26 D28 D30 D32 F4 F6 F8 F10 F12 F14 F16 F18 F20 F22 F24 F26 F28 F30 F32 K4 K6 K8 K10 K12 K14 K16 K18 K20 K22 K24 K26 K28 K30 K32 M4 M6 M8 M10 M12 M14 M16 M18 M20 M22 M24 M26 M28 M30 M32" xr:uid="{E13D56A1-A853-4A33-B70D-C230881EA16F}">
      <formula1>$Q$4:$Q$33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1FA-E68D-4BE9-8841-BE1F3C767B38}">
  <sheetPr>
    <tabColor rgb="FFFFC000"/>
  </sheetPr>
  <dimension ref="A1:Q34"/>
  <sheetViews>
    <sheetView showGridLines="0" zoomScale="80" zoomScaleNormal="80" workbookViewId="0">
      <selection activeCell="D3" sqref="D3"/>
    </sheetView>
  </sheetViews>
  <sheetFormatPr defaultColWidth="0" defaultRowHeight="18.75" zeroHeight="1" x14ac:dyDescent="0.15"/>
  <cols>
    <col min="1" max="1" width="2.6328125" style="14" customWidth="1"/>
    <col min="2" max="2" width="16.6328125" style="14" customWidth="1"/>
    <col min="3" max="3" width="4.6328125" style="14" customWidth="1"/>
    <col min="4" max="4" width="4.6328125" style="13" customWidth="1"/>
    <col min="5" max="5" width="4.6328125" style="14" customWidth="1"/>
    <col min="6" max="6" width="4.6328125" style="13" customWidth="1"/>
    <col min="7" max="7" width="4.6328125" style="14" customWidth="1"/>
    <col min="8" max="9" width="16.6328125" style="14" customWidth="1"/>
    <col min="10" max="10" width="4.6328125" style="14" customWidth="1"/>
    <col min="11" max="11" width="4.6328125" style="13" customWidth="1"/>
    <col min="12" max="12" width="4.6328125" style="14" customWidth="1"/>
    <col min="13" max="13" width="4.6328125" style="13" customWidth="1"/>
    <col min="14" max="14" width="4.6328125" style="14" customWidth="1"/>
    <col min="15" max="15" width="16.6328125" style="14" customWidth="1"/>
    <col min="16" max="16" width="2.6328125" style="14" customWidth="1"/>
    <col min="17" max="17" width="8.7265625" style="14" hidden="1" customWidth="1"/>
    <col min="18" max="16384" width="8.7265625" style="14" hidden="1"/>
  </cols>
  <sheetData>
    <row r="1" spans="2:17" ht="19.5" thickBot="1" x14ac:dyDescent="0.2"/>
    <row r="2" spans="2:17" ht="24.75" customHeight="1" thickTop="1" x14ac:dyDescent="0.15">
      <c r="B2" s="136">
        <f>オーダー!C11</f>
        <v>0</v>
      </c>
      <c r="C2" s="138" t="str">
        <f>IF(D3="キケン",IF(F3="キケン","△","×"),IF(F3="キケン","○",IF(D2&gt;=3,"○",IF(F2&gt;=3,"×",""))))</f>
        <v/>
      </c>
      <c r="D2" s="61">
        <f>IF(F3="キケン",0,IF(D3="キケン",0,COUNTIF(C4:C33,2)+COUNTIF(G4:G33,"キケン")+COUNTIF(G4:G33,"失格")+IF(G9="",IF(COUNTIF(F4:F9,"キケン")+COUNTIF(F4:F9,"失格")&gt;0,1,0),0)+IF(G15="",IF(COUNTIF(F10:F15,"キケン")+COUNTIF(F10:F15,"失格")&gt;0,1,0),0)+IF(G21="",IF(COUNTIF(F16:F21,"キケン")+COUNTIF(F16:F21,"失格")&gt;0,1,0),0)+IF(G27="",IF(COUNTIF(F22:F27,"キケン")+COUNTIF(F22:F27,"失格")&gt;0,1,0),0)+IF(G33="",IF(COUNTIF(F28:F33,"キケン")+COUNTIF(F28:F33,"失格")&gt;0,1,0),0)))</f>
        <v>0</v>
      </c>
      <c r="E2" s="95" t="s">
        <v>27</v>
      </c>
      <c r="F2" s="61">
        <f>IF(D3="キケン",0,IF(F3="キケン",0,COUNTIF(G4:G33,2)+COUNTIF(C4:C33,"キケン")+COUNTIF(C4:C33,"失格")+IF(C9="",IF(COUNTIF(D4:D9,"キケン")+COUNTIF(D4:D9,"失格")&gt;0,1,0),0)+IF(C15="",IF(COUNTIF(D10:D15,"キケン")+COUNTIF(D10:D15,"失格")&gt;0,1,0),0)+IF(C21="",IF(COUNTIF(D16:D21,"キケン")+COUNTIF(D16:D21,"失格")&gt;0,1,0),0)+IF(C27="",IF(COUNTIF(D22:D27,"キケン")+COUNTIF(D22:D27,"失格")&gt;0,1,0),0)+IF(C33="",IF(COUNTIF(D28:D33,"キケン")+COUNTIF(D28:D33,"失格")&gt;0,1,0),0)))</f>
        <v>0</v>
      </c>
      <c r="G2" s="138" t="str">
        <f>IF(F3="キケン",IF(D3="キケン","△","×"),IF(D3="キケン","○",IF(F2&gt;=3,"○",IF(D2&gt;=3,"×",""))))</f>
        <v/>
      </c>
      <c r="H2" s="132">
        <f>オーダー!E11</f>
        <v>0</v>
      </c>
      <c r="I2" s="134">
        <f>オーダー!F11</f>
        <v>0</v>
      </c>
      <c r="J2" s="138" t="str">
        <f>IF(K3="キケン",IF(M3="キケン","△","×"),IF(M3="キケン","○",IF(K2&gt;=3,"○",IF(N2="○","×",""))))</f>
        <v/>
      </c>
      <c r="K2" s="61">
        <f>IF(M3="キケン",0,IF(K3="キケン",0,COUNTIF(J4:J33,2)+COUNTIF(N4:N33,"キケン")+COUNTIF(N4:N33,"失格")+IF(N9="",IF(COUNTIF(M4:M9,"キケン")+COUNTIF(M4:M9,"失格")&gt;0,1,0),0)+IF(N15="",IF(COUNTIF(M10:M15,"キケン")+COUNTIF(M10:M15,"失格")&gt;0,1,0),0)+IF(N21="",IF(COUNTIF(M16:M21,"キケン")+COUNTIF(M16:M21,"失格")&gt;0,1,0),0)+IF(N27="",IF(COUNTIF(M22:M27,"キケン")+COUNTIF(M22:M27,"失格")&gt;0,1,0),0)+IF(N33="",IF(COUNTIF(M28:M33,"キケン")+COUNTIF(M28:M33,"失格")&gt;0,1,0),0)))</f>
        <v>0</v>
      </c>
      <c r="L2" s="95" t="s">
        <v>27</v>
      </c>
      <c r="M2" s="61">
        <f>IF(K3="キケン",0,IF(M3="キケン",0,COUNTIF(N4:N33,2)+COUNTIF(J4:J33,"キケン")+COUNTIF(J4:J33,"失格")+IF(J9="",IF(COUNTIF(K4:K9,"キケン")+COUNTIF(K4:K9,"失格")&gt;0,1,0),0)+IF(J15="",IF(COUNTIF(K10:K15,"キケン")+COUNTIF(K10:K15,"失格")&gt;0,1,0),0)+IF(J21="",IF(COUNTIF(K16:K21,"キケン")+COUNTIF(K16:K21,"失格")&gt;0,1,0),0)+IF(J27="",IF(COUNTIF(K22:K27,"キケン")+COUNTIF(K22:K27,"失格")&gt;0,1,0),0)+IF(J33="",IF(COUNTIF(K28:K33,"キケン")+COUNTIF(K28:K33,"失格")&gt;0,1,0),0)))</f>
        <v>0</v>
      </c>
      <c r="N2" s="138" t="str">
        <f>IF(M3="キケン",IF(K3="キケン","△","×"),IF(K3="キケン","○",IF(M2&gt;=3,"○",IF(K2&gt;=3,"×",""))))</f>
        <v/>
      </c>
      <c r="O2" s="132">
        <f>オーダー!H11</f>
        <v>0</v>
      </c>
    </row>
    <row r="3" spans="2:17" ht="15.95" customHeight="1" thickBot="1" x14ac:dyDescent="0.2">
      <c r="B3" s="137"/>
      <c r="C3" s="139"/>
      <c r="D3" s="225"/>
      <c r="E3" s="96"/>
      <c r="F3" s="225"/>
      <c r="G3" s="139"/>
      <c r="H3" s="133"/>
      <c r="I3" s="135"/>
      <c r="J3" s="139"/>
      <c r="K3" s="225"/>
      <c r="L3" s="96"/>
      <c r="M3" s="225"/>
      <c r="N3" s="139"/>
      <c r="O3" s="133"/>
    </row>
    <row r="4" spans="2:17" ht="24" customHeight="1" x14ac:dyDescent="0.15">
      <c r="B4" s="124" t="str">
        <f>IF(オーダー!C12="","",オーダー!C12)</f>
        <v/>
      </c>
      <c r="C4" s="129" t="str">
        <f>IF(OR($D$3="キケン",$F$3="キケン"),0,IF(OR(C9="キケン",C9="失格",G9="キケン",G9="失格"),0,IF(E5="","",IF(COUNTIFS($E5:$E9,"L")&gt;2,2,COUNTIFS($E5:$E9,"L")))))</f>
        <v/>
      </c>
      <c r="D4" s="226"/>
      <c r="E4" s="97" t="s">
        <v>27</v>
      </c>
      <c r="F4" s="226"/>
      <c r="G4" s="129" t="str">
        <f>IF(OR($D$3="キケン",$F$3="キケン"),0,IF(OR(C9="キケン",C9="失格",G9="キケン",G9="失格"),0,IF(E5="","",IF(COUNTIFS($E5:$E9,"R")&gt;2,2,COUNTIFS($E5:$E9,"R")))))</f>
        <v/>
      </c>
      <c r="H4" s="125" t="str">
        <f>IF(オーダー!E12="","",オーダー!E12)</f>
        <v/>
      </c>
      <c r="I4" s="124" t="str">
        <f>IF(オーダー!F12="","",オーダー!F12)</f>
        <v/>
      </c>
      <c r="J4" s="129" t="str">
        <f>IF(OR($K$3="キケン",$M$3="キケン"),0,IF(OR(J9="キケン",J9="失格",N9="キケン",N9="失格"),"0",IF(L5="","",IF(COUNTIFS($L5:$L9,"L")&gt;2,2,COUNTIFS($L5:$L9,"L")))))</f>
        <v/>
      </c>
      <c r="K4" s="226"/>
      <c r="L4" s="97" t="s">
        <v>27</v>
      </c>
      <c r="M4" s="226"/>
      <c r="N4" s="129" t="str">
        <f>IF(OR($K$3="キケン",$M$3="キケン"),0,IF(OR(J9="キケン",J9="失格",N9="キケン",N9="失格"),0,IF(L5="","",IF(COUNTIFS($L5:$L9,"R")&gt;2,2,COUNTIFS($L5:$L9,"R")))))</f>
        <v/>
      </c>
      <c r="O4" s="125" t="str">
        <f>IF(オーダー!H12="","",オーダー!H12)</f>
        <v/>
      </c>
      <c r="Q4" s="14">
        <v>1</v>
      </c>
    </row>
    <row r="5" spans="2:17" ht="15.95" customHeight="1" thickBot="1" x14ac:dyDescent="0.2">
      <c r="B5" s="122"/>
      <c r="C5" s="130"/>
      <c r="D5" s="227"/>
      <c r="E5" s="85" t="str" cm="1">
        <f t="array" ref="E5">IFERROR(IF(基本情報!$B$15=15,_xlfn.IFS(OR(D4="",F4=""),"",AND(OR(D5="キケン",D5="失格"),OR(F5="キケン",F5="失格")),"",OR(D5="キケン",D5="失格"),"R",OR(F5="キケン",F5="失格"),"L",AND(D4=15,F4&lt;=13),"L",AND(F4=15,D4&lt;=13),"R",D4=21,"L",F4=21,"R",AND(D4&gt;=15,(D4-F4)&gt;=2),"L",AND(F4&gt;=15,(F4-D4)&gt;=2),"R",TRUE,"打切"),IF(基本情報!$B$15=21,_xlfn.IFS(OR(D4="",F4=""),"",AND(OR(D5="キケン",D5="失格"),OR(F5="キケン",F5="失格")),"",OR(D5="キケン",D5="失格"),"R",OR(F5="キケン",F5="失格"),"L",AND(D4=21,F4&lt;=19),"L",AND(F4=21,D4&lt;=19),"R",D4=30,"L",F4=30,"R",AND(D4&gt;=21,(D4-F4)&gt;=2),"L",AND(F4&gt;=21,(F4-D4)&gt;=2),"R",TRUE,"打切"))),"")</f>
        <v/>
      </c>
      <c r="F5" s="227"/>
      <c r="G5" s="130"/>
      <c r="H5" s="126"/>
      <c r="I5" s="122"/>
      <c r="J5" s="130"/>
      <c r="K5" s="232"/>
      <c r="L5" s="85" t="str" cm="1">
        <f t="array" ref="L5">IFERROR(IF(基本情報!$B$15=15,_xlfn.IFS(OR(K4="",M4=""),"",AND(OR(K5="キケン",K5="失格"),OR(M5="キケン",M5="失格")),"",OR(K5="キケン",K5="失格"),"R",OR(M5="キケン",M5="失格"),"L",AND(K4=15,M4&lt;=13),"L",AND(M4=15,K4&lt;=13),"R",K4=21,"L",M4=21,"R",AND(K4&gt;=15,(K4-M4)&gt;=2),"L",AND(M4&gt;=15,(M4-K4)&gt;=2),"R",TRUE,"打切"),IF(基本情報!$B$15=21,_xlfn.IFS(OR(K4="",M4=""),"",AND(OR(K5="キケン",K5="失格"),OR(M5="キケン",M5="失格")),"",OR(K5="キケン",K5="失格"),"R",OR(M5="キケン",M5="失格"),"L",AND(K4=21,M4&lt;=19),"L",AND(M4=21,K4&lt;=19),"R",K4=30,"L",M4=30,"R",AND(K4&gt;=21,(K4-M4)&gt;=2),"L",AND(M4&gt;=21,(M4-K4)&gt;=2),"R",TRUE,"打切"))),"")</f>
        <v/>
      </c>
      <c r="M5" s="232"/>
      <c r="N5" s="130"/>
      <c r="O5" s="126"/>
      <c r="Q5" s="14">
        <v>2</v>
      </c>
    </row>
    <row r="6" spans="2:17" ht="24" customHeight="1" x14ac:dyDescent="0.15">
      <c r="B6" s="122"/>
      <c r="C6" s="130"/>
      <c r="D6" s="228"/>
      <c r="E6" s="98" t="s">
        <v>27</v>
      </c>
      <c r="F6" s="228"/>
      <c r="G6" s="130"/>
      <c r="H6" s="126"/>
      <c r="I6" s="122"/>
      <c r="J6" s="130"/>
      <c r="K6" s="228"/>
      <c r="L6" s="98" t="s">
        <v>27</v>
      </c>
      <c r="M6" s="228"/>
      <c r="N6" s="130"/>
      <c r="O6" s="126"/>
      <c r="Q6" s="14">
        <v>3</v>
      </c>
    </row>
    <row r="7" spans="2:17" ht="15.95" customHeight="1" thickBot="1" x14ac:dyDescent="0.2">
      <c r="B7" s="122"/>
      <c r="C7" s="130"/>
      <c r="D7" s="227"/>
      <c r="E7" s="85" t="str" cm="1">
        <f t="array" ref="E7">IFERROR(IF(基本情報!$B$15=15,_xlfn.IFS(OR(D6="",F6=""),"",AND(OR(D7="キケン",D7="失格"),OR(F7="キケン",F7="失格")),"",OR(D7="キケン",D7="失格"),"R",OR(F7="キケン",F7="失格"),"L",AND(D6=15,F6&lt;=13),"L",AND(F6=15,D6&lt;=13),"R",D6=21,"L",F6=21,"R",AND(D6&gt;=15,(D6-F6)&gt;=2),"L",AND(F6&gt;=15,(F6-D6)&gt;=2),"R",TRUE,"打切"),IF(基本情報!$B$15=21,_xlfn.IFS(OR(D6="",F6=""),"",AND(OR(D7="キケン",D7="失格"),OR(F7="キケン",F7="失格")),"",OR(D7="キケン",D7="失格"),"R",OR(F7="キケン",F7="失格"),"L",AND(D6=21,F6&lt;=19),"L",AND(F6=21,D6&lt;=19),"R",D6=30,"L",F6=30,"R",AND(D6&gt;=21,(D6-F6)&gt;=2),"L",AND(F6&gt;=21,(F6-D6)&gt;=2),"R",TRUE,"打切"))),"")</f>
        <v/>
      </c>
      <c r="F7" s="227"/>
      <c r="G7" s="130"/>
      <c r="H7" s="126"/>
      <c r="I7" s="122"/>
      <c r="J7" s="130"/>
      <c r="K7" s="232"/>
      <c r="L7" s="85" t="str" cm="1">
        <f t="array" ref="L7">IFERROR(IF(基本情報!$B$15=15,_xlfn.IFS(OR(K6="",M6=""),"",AND(OR(K7="キケン",K7="失格"),OR(M7="キケン",M7="失格")),"",OR(K7="キケン",K7="失格"),"R",OR(M7="キケン",M7="失格"),"L",AND(K6=15,M6&lt;=13),"L",AND(M6=15,K6&lt;=13),"R",K6=21,"L",M6=21,"R",AND(K6&gt;=15,(K6-M6)&gt;=2),"L",AND(M6&gt;=15,(M6-K6)&gt;=2),"R",TRUE,"打切"),IF(基本情報!$B$15=21,_xlfn.IFS(OR(K6="",M6=""),"",AND(OR(K7="キケン",K7="失格"),OR(M7="キケン",M7="失格")),"",OR(K7="キケン",K7="失格"),"R",OR(M7="キケン",M7="失格"),"L",AND(K6=21,M6&lt;=19),"L",AND(M6=21,K6&lt;=19),"R",K6=30,"L",M6=30,"R",AND(K6&gt;=21,(K6-M6)&gt;=2),"L",AND(M6&gt;=21,(M6-K6)&gt;=2),"R",TRUE,"打切"))),"")</f>
        <v/>
      </c>
      <c r="M7" s="232"/>
      <c r="N7" s="130"/>
      <c r="O7" s="126"/>
      <c r="Q7" s="14">
        <v>4</v>
      </c>
    </row>
    <row r="8" spans="2:17" ht="24" customHeight="1" x14ac:dyDescent="0.15">
      <c r="B8" s="122"/>
      <c r="C8" s="130"/>
      <c r="D8" s="229"/>
      <c r="E8" s="64" t="s">
        <v>27</v>
      </c>
      <c r="F8" s="229"/>
      <c r="G8" s="130"/>
      <c r="H8" s="126"/>
      <c r="I8" s="122"/>
      <c r="J8" s="130"/>
      <c r="K8" s="229"/>
      <c r="L8" s="64" t="s">
        <v>27</v>
      </c>
      <c r="M8" s="229"/>
      <c r="N8" s="130"/>
      <c r="O8" s="126"/>
      <c r="Q8" s="14">
        <v>5</v>
      </c>
    </row>
    <row r="9" spans="2:17" ht="15.95" customHeight="1" thickBot="1" x14ac:dyDescent="0.2">
      <c r="B9" s="123"/>
      <c r="C9" s="234"/>
      <c r="D9" s="230"/>
      <c r="E9" s="85" t="str" cm="1">
        <f t="array" ref="E9">IFERROR(IF(基本情報!$B$15=15,_xlfn.IFS(OR(D8="",F8=""),"",AND(OR(D9="キケン",D9="失格"),OR(F9="キケン",F9="失格")),"",OR(D9="キケン",D9="失格"),"R",OR(F9="キケン",F9="失格"),"L",AND(D8=15,F8&lt;=13),"L",AND(F8=15,D8&lt;=13),"R",D8=21,"L",F8=21,"R",AND(D8&gt;=15,(D8-F8)&gt;=2),"L",AND(F8&gt;=15,(F8-D8)&gt;=2),"R",TRUE,"打切"),IF(基本情報!$B$15=21,_xlfn.IFS(OR(D8="",F8=""),"",AND(OR(D9="キケン",D9="失格"),OR(F9="キケン",F9="失格")),"",OR(D9="キケン",D9="失格"),"R",OR(F9="キケン",F9="失格"),"L",AND(D8=21,F8&lt;=19),"L",AND(F8=21,D8&lt;=19),"R",D8=30,"L",F8=30,"R",AND(D8&gt;=21,(D8-F8)&gt;=2),"L",AND(F8&gt;=21,(F8-D8)&gt;=2),"R",TRUE,"打切"))),"")</f>
        <v/>
      </c>
      <c r="F9" s="230"/>
      <c r="G9" s="234"/>
      <c r="H9" s="127"/>
      <c r="I9" s="123"/>
      <c r="J9" s="234"/>
      <c r="K9" s="233"/>
      <c r="L9" s="85" t="str" cm="1">
        <f t="array" ref="L9">IFERROR(IF(基本情報!$B$15=15,_xlfn.IFS(OR(K8="",M8=""),"",AND(OR(K9="キケン",K9="失格"),OR(M9="キケン",M9="失格")),"",OR(K9="キケン",K9="失格"),"R",OR(M9="キケン",M9="失格"),"L",AND(K8=15,M8&lt;=13),"L",AND(M8=15,K8&lt;=13),"R",K8=21,"L",M8=21,"R",AND(K8&gt;=15,(K8-M8)&gt;=2),"L",AND(M8&gt;=15,(M8-K8)&gt;=2),"R",TRUE,"打切"),IF(基本情報!$B$15=21,_xlfn.IFS(OR(K8="",M8=""),"",AND(OR(K9="キケン",K9="失格"),OR(M9="キケン",M9="失格")),"",OR(K9="キケン",K9="失格"),"R",OR(M9="キケン",M9="失格"),"L",AND(K8=21,M8&lt;=19),"L",AND(M8=21,K8&lt;=19),"R",K8=30,"L",M8=30,"R",AND(K8&gt;=21,(K8-M8)&gt;=2),"L",AND(M8&gt;=21,(M8-K8)&gt;=2),"R",TRUE,"打切"))),"")</f>
        <v/>
      </c>
      <c r="M9" s="233"/>
      <c r="N9" s="234"/>
      <c r="O9" s="127"/>
      <c r="Q9" s="14">
        <v>6</v>
      </c>
    </row>
    <row r="10" spans="2:17" ht="24" customHeight="1" x14ac:dyDescent="0.15">
      <c r="B10" s="124" t="str">
        <f>IF(オーダー!C13="","",オーダー!C13)</f>
        <v/>
      </c>
      <c r="C10" s="129" t="str">
        <f>IF(OR($D$3="キケン",$F$3="キケン"),0,IF(OR(C15="キケン",C15="失格",G15="キケン",G15="失格"),0,IF(E11="","",IF(COUNTIFS($E11:$E15,"L")&gt;2,2,COUNTIFS($E11:$E15,"L")))))</f>
        <v/>
      </c>
      <c r="D10" s="226"/>
      <c r="E10" s="97" t="s">
        <v>27</v>
      </c>
      <c r="F10" s="226"/>
      <c r="G10" s="129" t="str">
        <f>IF(OR($D$3="キケン",$F$3="キケン"),0,IF(OR(C15="キケン",C15="失格",G15="キケン",G15="失格"),0,IF(E11="","",IF(COUNTIFS($E11:$E15,"R")&gt;2,2,COUNTIFS($E11:$E15,"R")))))</f>
        <v/>
      </c>
      <c r="H10" s="125" t="str">
        <f>IF(オーダー!E13="","",オーダー!E13)</f>
        <v/>
      </c>
      <c r="I10" s="124" t="str">
        <f>IF(オーダー!F13="","",オーダー!F13)</f>
        <v/>
      </c>
      <c r="J10" s="129" t="str">
        <f>IF(OR($K$3="キケン",$M$3="キケン"),0,IF(OR(J15="キケン",J15="失格",N15="キケン",N15="失格"),0,IF(L11="","",IF(COUNTIFS($L11:$L15,"L")&gt;2,2,COUNTIFS($L11:$L15,"L")))))</f>
        <v/>
      </c>
      <c r="K10" s="226"/>
      <c r="L10" s="97" t="s">
        <v>27</v>
      </c>
      <c r="M10" s="226"/>
      <c r="N10" s="129" t="str">
        <f>IF(OR($K$3="キケン",$M$3="キケン"),0,IF(OR(J15="キケン",J15="失格",N15="キケン",N15="失格"),0,IF(L11="","",IF(COUNTIFS($L11:$L15,"R")&gt;2,2,COUNTIFS($L11:$L15,"R")))))</f>
        <v/>
      </c>
      <c r="O10" s="125" t="str">
        <f>IF(オーダー!H13="","",オーダー!H13)</f>
        <v/>
      </c>
      <c r="Q10" s="14">
        <v>7</v>
      </c>
    </row>
    <row r="11" spans="2:17" ht="15.95" customHeight="1" thickBot="1" x14ac:dyDescent="0.2">
      <c r="B11" s="122"/>
      <c r="C11" s="130"/>
      <c r="D11" s="227"/>
      <c r="E11" s="85" t="str" cm="1">
        <f t="array" ref="E11">IFERROR(IF(基本情報!$B$15=15,_xlfn.IFS(OR(D10="",F10=""),"",AND(OR(D11="キケン",D11="失格"),OR(F11="キケン",F11="失格")),"",OR(D11="キケン",D11="失格"),"R",OR(F11="キケン",F11="失格"),"L",AND(D10=15,F10&lt;=13),"L",AND(F10=15,D10&lt;=13),"R",D10=21,"L",F10=21,"R",AND(D10&gt;=15,(D10-F10)&gt;=2),"L",AND(F10&gt;=15,(F10-D10)&gt;=2),"R",TRUE,"打切"),IF(基本情報!$B$15=21,_xlfn.IFS(OR(D10="",F10=""),"",AND(OR(D11="キケン",D11="失格"),OR(F11="キケン",F11="失格")),"",OR(D11="キケン",D11="失格"),"R",OR(F11="キケン",F11="失格"),"L",AND(D10=21,F10&lt;=19),"L",AND(F10=21,D10&lt;=19),"R",D10=30,"L",F10=30,"R",AND(D10&gt;=21,(D10-F10)&gt;=2),"L",AND(F10&gt;=21,(F10-D10)&gt;=2),"R",TRUE,"打切"))),"")</f>
        <v/>
      </c>
      <c r="F11" s="227"/>
      <c r="G11" s="130"/>
      <c r="H11" s="126"/>
      <c r="I11" s="122"/>
      <c r="J11" s="130"/>
      <c r="K11" s="227"/>
      <c r="L11" s="85" t="str" cm="1">
        <f t="array" ref="L11">IFERROR(IF(基本情報!$B$15=15,_xlfn.IFS(OR(K10="",M10=""),"",AND(OR(K11="キケン",K11="失格"),OR(M11="キケン",M11="失格")),"",OR(K11="キケン",K11="失格"),"R",OR(M11="キケン",M11="失格"),"L",AND(K10=15,M10&lt;=13),"L",AND(M10=15,K10&lt;=13),"R",K10=21,"L",M10=21,"R",AND(K10&gt;=15,(K10-M10)&gt;=2),"L",AND(M10&gt;=15,(M10-K10)&gt;=2),"R",TRUE,"打切"),IF(基本情報!$B$15=21,_xlfn.IFS(OR(K10="",M10=""),"",AND(OR(K11="キケン",K11="失格"),OR(M11="キケン",M11="失格")),"",OR(K11="キケン",K11="失格"),"R",OR(M11="キケン",M11="失格"),"L",AND(K10=21,M10&lt;=19),"L",AND(M10=21,K10&lt;=19),"R",K10=30,"L",M10=30,"R",AND(K10&gt;=21,(K10-M10)&gt;=2),"L",AND(M10&gt;=21,(M10-K10)&gt;=2),"R",TRUE,"打切"))),"")</f>
        <v/>
      </c>
      <c r="M11" s="227"/>
      <c r="N11" s="130"/>
      <c r="O11" s="126"/>
      <c r="Q11" s="14">
        <v>8</v>
      </c>
    </row>
    <row r="12" spans="2:17" ht="24" customHeight="1" x14ac:dyDescent="0.15">
      <c r="B12" s="122"/>
      <c r="C12" s="130"/>
      <c r="D12" s="228"/>
      <c r="E12" s="98" t="s">
        <v>27</v>
      </c>
      <c r="F12" s="228"/>
      <c r="G12" s="130"/>
      <c r="H12" s="126"/>
      <c r="I12" s="122"/>
      <c r="J12" s="130"/>
      <c r="K12" s="228"/>
      <c r="L12" s="98" t="s">
        <v>27</v>
      </c>
      <c r="M12" s="228"/>
      <c r="N12" s="130"/>
      <c r="O12" s="126"/>
      <c r="Q12" s="14">
        <v>9</v>
      </c>
    </row>
    <row r="13" spans="2:17" ht="15.95" customHeight="1" thickBot="1" x14ac:dyDescent="0.2">
      <c r="B13" s="122"/>
      <c r="C13" s="130"/>
      <c r="D13" s="227"/>
      <c r="E13" s="85" t="str" cm="1">
        <f t="array" ref="E13">IFERROR(IF(基本情報!$B$15=15,_xlfn.IFS(OR(D12="",F12=""),"",AND(OR(D13="キケン",D13="失格"),OR(F13="キケン",F13="失格")),"",OR(D13="キケン",D13="失格"),"R",OR(F13="キケン",F13="失格"),"L",AND(D12=15,F12&lt;=13),"L",AND(F12=15,D12&lt;=13),"R",D12=21,"L",F12=21,"R",AND(D12&gt;=15,(D12-F12)&gt;=2),"L",AND(F12&gt;=15,(F12-D12)&gt;=2),"R",TRUE,"打切"),IF(基本情報!$B$15=21,_xlfn.IFS(OR(D12="",F12=""),"",AND(OR(D13="キケン",D13="失格"),OR(F13="キケン",F13="失格")),"",OR(D13="キケン",D13="失格"),"R",OR(F13="キケン",F13="失格"),"L",AND(D12=21,F12&lt;=19),"L",AND(F12=21,D12&lt;=19),"R",D12=30,"L",F12=30,"R",AND(D12&gt;=21,(D12-F12)&gt;=2),"L",AND(F12&gt;=21,(F12-D12)&gt;=2),"R",TRUE,"打切"))),"")</f>
        <v/>
      </c>
      <c r="F13" s="227"/>
      <c r="G13" s="130"/>
      <c r="H13" s="126"/>
      <c r="I13" s="122"/>
      <c r="J13" s="130"/>
      <c r="K13" s="227"/>
      <c r="L13" s="85" t="str" cm="1">
        <f t="array" ref="L13">IFERROR(IF(基本情報!$B$15=15,_xlfn.IFS(OR(K12="",M12=""),"",AND(OR(K13="キケン",K13="失格"),OR(M13="キケン",M13="失格")),"",OR(K13="キケン",K13="失格"),"R",OR(M13="キケン",M13="失格"),"L",AND(K12=15,M12&lt;=13),"L",AND(M12=15,K12&lt;=13),"R",K12=21,"L",M12=21,"R",AND(K12&gt;=15,(K12-M12)&gt;=2),"L",AND(M12&gt;=15,(M12-K12)&gt;=2),"R",TRUE,"打切"),IF(基本情報!$B$15=21,_xlfn.IFS(OR(K12="",M12=""),"",AND(OR(K13="キケン",K13="失格"),OR(M13="キケン",M13="失格")),"",OR(K13="キケン",K13="失格"),"R",OR(M13="キケン",M13="失格"),"L",AND(K12=21,M12&lt;=19),"L",AND(M12=21,K12&lt;=19),"R",K12=30,"L",M12=30,"R",AND(K12&gt;=21,(K12-M12)&gt;=2),"L",AND(M12&gt;=21,(M12-K12)&gt;=2),"R",TRUE,"打切"))),"")</f>
        <v/>
      </c>
      <c r="M13" s="227"/>
      <c r="N13" s="130"/>
      <c r="O13" s="126"/>
      <c r="Q13" s="14">
        <v>10</v>
      </c>
    </row>
    <row r="14" spans="2:17" ht="24" customHeight="1" x14ac:dyDescent="0.15">
      <c r="B14" s="122"/>
      <c r="C14" s="130"/>
      <c r="D14" s="229"/>
      <c r="E14" s="64" t="s">
        <v>27</v>
      </c>
      <c r="F14" s="229"/>
      <c r="G14" s="130"/>
      <c r="H14" s="126"/>
      <c r="I14" s="122"/>
      <c r="J14" s="130"/>
      <c r="K14" s="229"/>
      <c r="L14" s="64" t="s">
        <v>27</v>
      </c>
      <c r="M14" s="229"/>
      <c r="N14" s="130"/>
      <c r="O14" s="126"/>
      <c r="Q14" s="14">
        <v>11</v>
      </c>
    </row>
    <row r="15" spans="2:17" ht="15.95" customHeight="1" thickBot="1" x14ac:dyDescent="0.2">
      <c r="B15" s="123"/>
      <c r="C15" s="234"/>
      <c r="D15" s="230"/>
      <c r="E15" s="85" t="str" cm="1">
        <f t="array" ref="E15">IFERROR(IF(基本情報!$B$15=15,_xlfn.IFS(OR(D14="",F14=""),"",AND(OR(D15="キケン",D15="失格"),OR(F15="キケン",F15="失格")),"",OR(D15="キケン",D15="失格"),"R",OR(F15="キケン",F15="失格"),"L",AND(D14=15,F14&lt;=13),"L",AND(F14=15,D14&lt;=13),"R",D14=21,"L",F14=21,"R",AND(D14&gt;=15,(D14-F14)&gt;=2),"L",AND(F14&gt;=15,(F14-D14)&gt;=2),"R",TRUE,"打切"),IF(基本情報!$B$15=21,_xlfn.IFS(OR(D14="",F14=""),"",AND(OR(D15="キケン",D15="失格"),OR(F15="キケン",F15="失格")),"",OR(D15="キケン",D15="失格"),"R",OR(F15="キケン",F15="失格"),"L",AND(D14=21,F14&lt;=19),"L",AND(F14=21,D14&lt;=19),"R",D14=30,"L",F14=30,"R",AND(D14&gt;=21,(D14-F14)&gt;=2),"L",AND(F14&gt;=21,(F14-D14)&gt;=2),"R",TRUE,"打切"))),"")</f>
        <v/>
      </c>
      <c r="F15" s="230"/>
      <c r="G15" s="234"/>
      <c r="H15" s="127"/>
      <c r="I15" s="123"/>
      <c r="J15" s="234"/>
      <c r="K15" s="230"/>
      <c r="L15" s="85" t="str" cm="1">
        <f t="array" ref="L15">IFERROR(IF(基本情報!$B$15=15,_xlfn.IFS(OR(K14="",M14=""),"",AND(OR(K15="キケン",K15="失格"),OR(M15="キケン",M15="失格")),"",OR(K15="キケン",K15="失格"),"R",OR(M15="キケン",M15="失格"),"L",AND(K14=15,M14&lt;=13),"L",AND(M14=15,K14&lt;=13),"R",K14=21,"L",M14=21,"R",AND(K14&gt;=15,(K14-M14)&gt;=2),"L",AND(M14&gt;=15,(M14-K14)&gt;=2),"R",TRUE,"打切"),IF(基本情報!$B$15=21,_xlfn.IFS(OR(K14="",M14=""),"",AND(OR(K15="キケン",K15="失格"),OR(M15="キケン",M15="失格")),"",OR(K15="キケン",K15="失格"),"R",OR(M15="キケン",M15="失格"),"L",AND(K14=21,M14&lt;=19),"L",AND(M14=21,K14&lt;=19),"R",K14=30,"L",M14=30,"R",AND(K14&gt;=21,(K14-M14)&gt;=2),"L",AND(M14&gt;=21,(M14-K14)&gt;=2),"R",TRUE,"打切"))),"")</f>
        <v/>
      </c>
      <c r="M15" s="230"/>
      <c r="N15" s="234"/>
      <c r="O15" s="127"/>
      <c r="Q15" s="14">
        <v>12</v>
      </c>
    </row>
    <row r="16" spans="2:17" ht="24" customHeight="1" x14ac:dyDescent="0.15">
      <c r="B16" s="124" t="str">
        <f>IF(オーダー!C14="","",オーダー!C14)</f>
        <v/>
      </c>
      <c r="C16" s="129" t="str">
        <f>IF(OR($D$3="キケン",$F$3="キケン"),0,IF(OR(C21="キケン",C21="失格",G21="キケン",G21="失格"),0,IF(E17="","",IF(COUNTIFS($E17:$E21,"L")&gt;2,2,COUNTIFS($E17:$E21,"L")))))</f>
        <v/>
      </c>
      <c r="D16" s="226"/>
      <c r="E16" s="97" t="s">
        <v>27</v>
      </c>
      <c r="F16" s="226"/>
      <c r="G16" s="129" t="str">
        <f>IF(OR($D$3="キケン",$F$3="キケン"),0,IF(OR(C21="キケン",C21="失格",G21="キケン",G21="失格"),0,IF(E17="","",IF(COUNTIFS($E17:$E21,"R")&gt;2,2,COUNTIFS($E17:$E21,"R")))))</f>
        <v/>
      </c>
      <c r="H16" s="125" t="str">
        <f>IF(オーダー!E14="","",オーダー!E14)</f>
        <v/>
      </c>
      <c r="I16" s="124" t="str">
        <f>IF(オーダー!F14="","",オーダー!F14)</f>
        <v/>
      </c>
      <c r="J16" s="129" t="str">
        <f>IF(OR($K$3="キケン",$M$3="キケン"),0,IF(OR(J21="キケン",J21="失格",N21="キケン",N21="失格"),0,IF(L17="","",IF(COUNTIFS($L17:$L21,"L")&gt;2,2,COUNTIFS($L17:$L21,"L")))))</f>
        <v/>
      </c>
      <c r="K16" s="226"/>
      <c r="L16" s="97" t="s">
        <v>27</v>
      </c>
      <c r="M16" s="226"/>
      <c r="N16" s="129" t="str">
        <f>IF(OR($K$3="キケン",$M$3="キケン"),0,IF(OR(J21="キケン",J21="失格",N21="キケン",N21="失格"),0,IF(L17="","",IF(COUNTIFS($L17:$L21,"R")&gt;2,2,COUNTIFS($L17:$L21,"R")))))</f>
        <v/>
      </c>
      <c r="O16" s="125" t="str">
        <f>IF(オーダー!H14="","",オーダー!H14)</f>
        <v/>
      </c>
      <c r="Q16" s="14">
        <v>13</v>
      </c>
    </row>
    <row r="17" spans="2:17" ht="15.95" customHeight="1" thickBot="1" x14ac:dyDescent="0.2">
      <c r="B17" s="122"/>
      <c r="C17" s="130"/>
      <c r="D17" s="227"/>
      <c r="E17" s="85" t="str" cm="1">
        <f t="array" ref="E17">IFERROR(IF(基本情報!$B$15=15,_xlfn.IFS(OR(D16="",F16=""),"",AND(OR(D17="キケン",D17="失格"),OR(F17="キケン",F17="失格")),"",OR(D17="キケン",D17="失格"),"R",OR(F17="キケン",F17="失格"),"L",AND(D16=15,F16&lt;=13),"L",AND(F16=15,D16&lt;=13),"R",D16=21,"L",F16=21,"R",AND(D16&gt;=15,(D16-F16)&gt;=2),"L",AND(F16&gt;=15,(F16-D16)&gt;=2),"R",TRUE,"打切"),IF(基本情報!$B$15=21,_xlfn.IFS(OR(D16="",F16=""),"",AND(OR(D17="キケン",D17="失格"),OR(F17="キケン",F17="失格")),"",OR(D17="キケン",D17="失格"),"R",OR(F17="キケン",F17="失格"),"L",AND(D16=21,F16&lt;=19),"L",AND(F16=21,D16&lt;=19),"R",D16=30,"L",F16=30,"R",AND(D16&gt;=21,(D16-F16)&gt;=2),"L",AND(F16&gt;=21,(F16-D16)&gt;=2),"R",TRUE,"打切"))),"")</f>
        <v/>
      </c>
      <c r="F17" s="227"/>
      <c r="G17" s="130"/>
      <c r="H17" s="126"/>
      <c r="I17" s="122"/>
      <c r="J17" s="130"/>
      <c r="K17" s="227"/>
      <c r="L17" s="85" t="str" cm="1">
        <f t="array" ref="L17">IFERROR(IF(基本情報!$B$15=15,_xlfn.IFS(OR(K16="",M16=""),"",AND(OR(K17="キケン",K17="失格"),OR(M17="キケン",M17="失格")),"",OR(K17="キケン",K17="失格"),"R",OR(M17="キケン",M17="失格"),"L",AND(K16=15,M16&lt;=13),"L",AND(M16=15,K16&lt;=13),"R",K16=21,"L",M16=21,"R",AND(K16&gt;=15,(K16-M16)&gt;=2),"L",AND(M16&gt;=15,(M16-K16)&gt;=2),"R",TRUE,"打切"),IF(基本情報!$B$15=21,_xlfn.IFS(OR(K16="",M16=""),"",AND(OR(K17="キケン",K17="失格"),OR(M17="キケン",M17="失格")),"",OR(K17="キケン",K17="失格"),"R",OR(M17="キケン",M17="失格"),"L",AND(K16=21,M16&lt;=19),"L",AND(M16=21,K16&lt;=19),"R",K16=30,"L",M16=30,"R",AND(K16&gt;=21,(K16-M16)&gt;=2),"L",AND(M16&gt;=21,(M16-K16)&gt;=2),"R",TRUE,"打切"))),"")</f>
        <v/>
      </c>
      <c r="M17" s="227"/>
      <c r="N17" s="130"/>
      <c r="O17" s="126"/>
      <c r="Q17" s="14">
        <v>14</v>
      </c>
    </row>
    <row r="18" spans="2:17" ht="24" customHeight="1" x14ac:dyDescent="0.15">
      <c r="B18" s="122"/>
      <c r="C18" s="130"/>
      <c r="D18" s="228"/>
      <c r="E18" s="98" t="s">
        <v>27</v>
      </c>
      <c r="F18" s="228"/>
      <c r="G18" s="130"/>
      <c r="H18" s="126"/>
      <c r="I18" s="122"/>
      <c r="J18" s="130"/>
      <c r="K18" s="228"/>
      <c r="L18" s="98" t="s">
        <v>27</v>
      </c>
      <c r="M18" s="228"/>
      <c r="N18" s="130"/>
      <c r="O18" s="126"/>
      <c r="Q18" s="14">
        <v>15</v>
      </c>
    </row>
    <row r="19" spans="2:17" ht="15.95" customHeight="1" thickBot="1" x14ac:dyDescent="0.2">
      <c r="B19" s="122" t="str">
        <f>IF(オーダー!C15="","",オーダー!C15)</f>
        <v/>
      </c>
      <c r="C19" s="130"/>
      <c r="D19" s="227"/>
      <c r="E19" s="85" t="str" cm="1">
        <f t="array" ref="E19">IFERROR(IF(基本情報!$B$15=15,_xlfn.IFS(OR(D18="",F18=""),"",AND(OR(D19="キケン",D19="失格"),OR(F19="キケン",F19="失格")),"",OR(D19="キケン",D19="失格"),"R",OR(F19="キケン",F19="失格"),"L",AND(D18=15,F18&lt;=13),"L",AND(F18=15,D18&lt;=13),"R",D18=21,"L",F18=21,"R",AND(D18&gt;=15,(D18-F18)&gt;=2),"L",AND(F18&gt;=15,(F18-D18)&gt;=2),"R",TRUE,"打切"),IF(基本情報!$B$15=21,_xlfn.IFS(OR(D18="",F18=""),"",AND(OR(D19="キケン",D19="失格"),OR(F19="キケン",F19="失格")),"",OR(D19="キケン",D19="失格"),"R",OR(F19="キケン",F19="失格"),"L",AND(D18=21,F18&lt;=19),"L",AND(F18=21,D18&lt;=19),"R",D18=30,"L",F18=30,"R",AND(D18&gt;=21,(D18-F18)&gt;=2),"L",AND(F18&gt;=21,(F18-D18)&gt;=2),"R",TRUE,"打切"))),"")</f>
        <v/>
      </c>
      <c r="F19" s="227"/>
      <c r="G19" s="130"/>
      <c r="H19" s="126" t="str">
        <f>IF(オーダー!E15="","",オーダー!E15)</f>
        <v/>
      </c>
      <c r="I19" s="122" t="str">
        <f>IF(オーダー!F15="","",オーダー!F15)</f>
        <v/>
      </c>
      <c r="J19" s="130"/>
      <c r="K19" s="227"/>
      <c r="L19" s="85" t="str" cm="1">
        <f t="array" ref="L19">IFERROR(IF(基本情報!$B$15=15,_xlfn.IFS(OR(K18="",M18=""),"",AND(OR(K19="キケン",K19="失格"),OR(M19="キケン",M19="失格")),"",OR(K19="キケン",K19="失格"),"R",OR(M19="キケン",M19="失格"),"L",AND(K18=15,M18&lt;=13),"L",AND(M18=15,K18&lt;=13),"R",K18=21,"L",M18=21,"R",AND(K18&gt;=15,(K18-M18)&gt;=2),"L",AND(M18&gt;=15,(M18-K18)&gt;=2),"R",TRUE,"打切"),IF(基本情報!$B$15=21,_xlfn.IFS(OR(K18="",M18=""),"",AND(OR(K19="キケン",K19="失格"),OR(M19="キケン",M19="失格")),"",OR(K19="キケン",K19="失格"),"R",OR(M19="キケン",M19="失格"),"L",AND(K18=21,M18&lt;=19),"L",AND(M18=21,K18&lt;=19),"R",K18=30,"L",M18=30,"R",AND(K18&gt;=21,(K18-M18)&gt;=2),"L",AND(M18&gt;=21,(M18-K18)&gt;=2),"R",TRUE,"打切"))),"")</f>
        <v/>
      </c>
      <c r="M19" s="227"/>
      <c r="N19" s="130"/>
      <c r="O19" s="126" t="str">
        <f>IF(オーダー!H15="","",オーダー!H15)</f>
        <v/>
      </c>
      <c r="Q19" s="14">
        <v>16</v>
      </c>
    </row>
    <row r="20" spans="2:17" ht="24" customHeight="1" x14ac:dyDescent="0.15">
      <c r="B20" s="122"/>
      <c r="C20" s="130"/>
      <c r="D20" s="229"/>
      <c r="E20" s="64" t="s">
        <v>27</v>
      </c>
      <c r="F20" s="229"/>
      <c r="G20" s="130"/>
      <c r="H20" s="126"/>
      <c r="I20" s="122"/>
      <c r="J20" s="130"/>
      <c r="K20" s="229"/>
      <c r="L20" s="64" t="s">
        <v>27</v>
      </c>
      <c r="M20" s="229"/>
      <c r="N20" s="130"/>
      <c r="O20" s="126"/>
      <c r="Q20" s="14">
        <v>17</v>
      </c>
    </row>
    <row r="21" spans="2:17" ht="15.95" customHeight="1" thickBot="1" x14ac:dyDescent="0.2">
      <c r="B21" s="123"/>
      <c r="C21" s="234"/>
      <c r="D21" s="230"/>
      <c r="E21" s="85" t="str" cm="1">
        <f t="array" ref="E21">IFERROR(IF(基本情報!$B$15=15,_xlfn.IFS(OR(D20="",F20=""),"",AND(OR(D21="キケン",D21="失格"),OR(F21="キケン",F21="失格")),"",OR(D21="キケン",D21="失格"),"R",OR(F21="キケン",F21="失格"),"L",AND(D20=15,F20&lt;=13),"L",AND(F20=15,D20&lt;=13),"R",D20=21,"L",F20=21,"R",AND(D20&gt;=15,(D20-F20)&gt;=2),"L",AND(F20&gt;=15,(F20-D20)&gt;=2),"R",TRUE,"打切"),IF(基本情報!$B$15=21,_xlfn.IFS(OR(D20="",F20=""),"",AND(OR(D21="キケン",D21="失格"),OR(F21="キケン",F21="失格")),"",OR(D21="キケン",D21="失格"),"R",OR(F21="キケン",F21="失格"),"L",AND(D20=21,F20&lt;=19),"L",AND(F20=21,D20&lt;=19),"R",D20=30,"L",F20=30,"R",AND(D20&gt;=21,(D20-F20)&gt;=2),"L",AND(F20&gt;=21,(F20-D20)&gt;=2),"R",TRUE,"打切"))),"")</f>
        <v/>
      </c>
      <c r="F21" s="230"/>
      <c r="G21" s="234"/>
      <c r="H21" s="127"/>
      <c r="I21" s="123"/>
      <c r="J21" s="234"/>
      <c r="K21" s="230"/>
      <c r="L21" s="85" t="str" cm="1">
        <f t="array" ref="L21">IFERROR(IF(基本情報!$B$15=15,_xlfn.IFS(OR(K20="",M20=""),"",AND(OR(K21="キケン",K21="失格"),OR(M21="キケン",M21="失格")),"",OR(K21="キケン",K21="失格"),"R",OR(M21="キケン",M21="失格"),"L",AND(K20=15,M20&lt;=13),"L",AND(M20=15,K20&lt;=13),"R",K20=21,"L",M20=21,"R",AND(K20&gt;=15,(K20-M20)&gt;=2),"L",AND(M20&gt;=15,(M20-K20)&gt;=2),"R",TRUE,"打切"),IF(基本情報!$B$15=21,_xlfn.IFS(OR(K20="",M20=""),"",AND(OR(K21="キケン",K21="失格"),OR(M21="キケン",M21="失格")),"",OR(K21="キケン",K21="失格"),"R",OR(M21="キケン",M21="失格"),"L",AND(K20=21,M20&lt;=19),"L",AND(M20=21,K20&lt;=19),"R",K20=30,"L",M20=30,"R",AND(K20&gt;=21,(K20-M20)&gt;=2),"L",AND(M20&gt;=21,(M20-K20)&gt;=2),"R",TRUE,"打切"))),"")</f>
        <v/>
      </c>
      <c r="M21" s="230"/>
      <c r="N21" s="234"/>
      <c r="O21" s="127"/>
      <c r="Q21" s="14">
        <v>18</v>
      </c>
    </row>
    <row r="22" spans="2:17" ht="24" customHeight="1" x14ac:dyDescent="0.15">
      <c r="B22" s="124" t="str">
        <f>IF(メンバーチェンジ!C8="",IF(オーダー!C16="","",オーダー!C16),メンバーチェンジ!C8)</f>
        <v/>
      </c>
      <c r="C22" s="129" t="str">
        <f>IF(OR($D$3="キケン",$F$3="キケン"),0,IF(OR(C27="キケン",C27="失格",G27="キケン",G27="失格"),0,IF(E23="","",IF(COUNTIFS($E23:$E27,"L")&gt;2,2,COUNTIFS($E23:$E27,"L")))))</f>
        <v/>
      </c>
      <c r="D22" s="226"/>
      <c r="E22" s="97" t="s">
        <v>27</v>
      </c>
      <c r="F22" s="226"/>
      <c r="G22" s="129" t="str">
        <f>IF(OR($D$3="キケン",$F$3="キケン"),0,IF(OR(C27="キケン",C27="失格",G27="キケン",G27="失格"),0,IF(E23="","",IF(COUNTIFS($E23:$E27,"R")&gt;2,2,COUNTIFS($E23:$E27,"R")))))</f>
        <v/>
      </c>
      <c r="H22" s="125" t="str">
        <f>IF(メンバーチェンジ!E8="",IF(オーダー!E16="","",オーダー!E16),メンバーチェンジ!E8)</f>
        <v/>
      </c>
      <c r="I22" s="124" t="str">
        <f>IF(メンバーチェンジ!F8="",IF(オーダー!F16="","",オーダー!F16),メンバーチェンジ!F8)</f>
        <v/>
      </c>
      <c r="J22" s="129" t="str">
        <f>IF(OR($K$3="キケン",$M$3="キケン"),0,IF(OR(J27="キケン",J27="失格",N27="キケン",N27="失格"),0,IF(L23="","",IF(COUNTIFS($L23:$L27,"L")&gt;2,2,COUNTIFS($L23:$L27,"L")))))</f>
        <v/>
      </c>
      <c r="K22" s="226"/>
      <c r="L22" s="97" t="s">
        <v>27</v>
      </c>
      <c r="M22" s="226"/>
      <c r="N22" s="129" t="str">
        <f>IF(OR($K$3="キケン",$M$3="キケン"),0,IF(OR(J27="キケン",J27="失格",N27="キケン",N27="失格"),0,IF(L23="","",IF(COUNTIFS($L23:$L27,"R")&gt;2,2,COUNTIFS($L23:$L27,"R")))))</f>
        <v/>
      </c>
      <c r="O22" s="125" t="str">
        <f>IF(メンバーチェンジ!H8="",IF(オーダー!H16="","",オーダー!H16),メンバーチェンジ!H8)</f>
        <v/>
      </c>
      <c r="Q22" s="14">
        <v>19</v>
      </c>
    </row>
    <row r="23" spans="2:17" ht="15.95" customHeight="1" thickBot="1" x14ac:dyDescent="0.2">
      <c r="B23" s="122"/>
      <c r="C23" s="130"/>
      <c r="D23" s="227"/>
      <c r="E23" s="85" t="str" cm="1">
        <f t="array" ref="E23">IFERROR(IF(基本情報!$B$15=15,_xlfn.IFS(OR(D22="",F22=""),"",AND(OR(D23="キケン",D23="失格"),OR(F23="キケン",F23="失格")),"",OR(D23="キケン",D23="失格"),"R",OR(F23="キケン",F23="失格"),"L",AND(D22=15,F22&lt;=13),"L",AND(F22=15,D22&lt;=13),"R",D22=21,"L",F22=21,"R",AND(D22&gt;=15,(D22-F22)&gt;=2),"L",AND(F22&gt;=15,(F22-D22)&gt;=2),"R",TRUE,"打切"),IF(基本情報!$B$15=21,_xlfn.IFS(OR(D22="",F22=""),"",AND(OR(D23="キケン",D23="失格"),OR(F23="キケン",F23="失格")),"",OR(D23="キケン",D23="失格"),"R",OR(F23="キケン",F23="失格"),"L",AND(D22=21,F22&lt;=19),"L",AND(F22=21,D22&lt;=19),"R",D22=30,"L",F22=30,"R",AND(D22&gt;=21,(D22-F22)&gt;=2),"L",AND(F22&gt;=21,(F22-D22)&gt;=2),"R",TRUE,"打切"))),"")</f>
        <v/>
      </c>
      <c r="F23" s="227"/>
      <c r="G23" s="130"/>
      <c r="H23" s="126"/>
      <c r="I23" s="122"/>
      <c r="J23" s="130"/>
      <c r="K23" s="227"/>
      <c r="L23" s="85" t="str" cm="1">
        <f t="array" ref="L23">IFERROR(IF(基本情報!$B$15=15,_xlfn.IFS(OR(K22="",M22=""),"",AND(OR(K23="キケン",K23="失格"),OR(M23="キケン",M23="失格")),"",OR(K23="キケン",K23="失格"),"R",OR(M23="キケン",M23="失格"),"L",AND(K22=15,M22&lt;=13),"L",AND(M22=15,K22&lt;=13),"R",K22=21,"L",M22=21,"R",AND(K22&gt;=15,(K22-M22)&gt;=2),"L",AND(M22&gt;=15,(M22-K22)&gt;=2),"R",TRUE,"打切"),IF(基本情報!$B$15=21,_xlfn.IFS(OR(K22="",M22=""),"",AND(OR(K23="キケン",K23="失格"),OR(M23="キケン",M23="失格")),"",OR(K23="キケン",K23="失格"),"R",OR(M23="キケン",M23="失格"),"L",AND(K22=21,M22&lt;=19),"L",AND(M22=21,K22&lt;=19),"R",K22=30,"L",M22=30,"R",AND(K22&gt;=21,(K22-M22)&gt;=2),"L",AND(M22&gt;=21,(M22-K22)&gt;=2),"R",TRUE,"打切"))),"")</f>
        <v/>
      </c>
      <c r="M23" s="227"/>
      <c r="N23" s="130"/>
      <c r="O23" s="126"/>
      <c r="Q23" s="14">
        <v>20</v>
      </c>
    </row>
    <row r="24" spans="2:17" ht="24" customHeight="1" x14ac:dyDescent="0.15">
      <c r="B24" s="122"/>
      <c r="C24" s="130"/>
      <c r="D24" s="228"/>
      <c r="E24" s="98" t="s">
        <v>27</v>
      </c>
      <c r="F24" s="228"/>
      <c r="G24" s="130"/>
      <c r="H24" s="126"/>
      <c r="I24" s="122"/>
      <c r="J24" s="130"/>
      <c r="K24" s="228"/>
      <c r="L24" s="98" t="s">
        <v>27</v>
      </c>
      <c r="M24" s="228"/>
      <c r="N24" s="130"/>
      <c r="O24" s="126"/>
      <c r="Q24" s="14">
        <v>21</v>
      </c>
    </row>
    <row r="25" spans="2:17" ht="15.95" customHeight="1" thickBot="1" x14ac:dyDescent="0.2">
      <c r="B25" s="122" t="str">
        <f>IF(メンバーチェンジ!C9="",IF(オーダー!C17="","",オーダー!C17),メンバーチェンジ!C9)</f>
        <v/>
      </c>
      <c r="C25" s="130"/>
      <c r="D25" s="227"/>
      <c r="E25" s="85" t="str" cm="1">
        <f t="array" ref="E25">IFERROR(IF(基本情報!$B$15=15,_xlfn.IFS(OR(D24="",F24=""),"",AND(OR(D25="キケン",D25="失格"),OR(F25="キケン",F25="失格")),"",OR(D25="キケン",D25="失格"),"R",OR(F25="キケン",F25="失格"),"L",AND(D24=15,F24&lt;=13),"L",AND(F24=15,D24&lt;=13),"R",D24=21,"L",F24=21,"R",AND(D24&gt;=15,(D24-F24)&gt;=2),"L",AND(F24&gt;=15,(F24-D24)&gt;=2),"R",TRUE,"打切"),IF(基本情報!$B$15=21,_xlfn.IFS(OR(D24="",F24=""),"",AND(OR(D25="キケン",D25="失格"),OR(F25="キケン",F25="失格")),"",OR(D25="キケン",D25="失格"),"R",OR(F25="キケン",F25="失格"),"L",AND(D24=21,F24&lt;=19),"L",AND(F24=21,D24&lt;=19),"R",D24=30,"L",F24=30,"R",AND(D24&gt;=21,(D24-F24)&gt;=2),"L",AND(F24&gt;=21,(F24-D24)&gt;=2),"R",TRUE,"打切"))),"")</f>
        <v/>
      </c>
      <c r="F25" s="227"/>
      <c r="G25" s="130"/>
      <c r="H25" s="126" t="str">
        <f>IF(メンバーチェンジ!E9="",IF(オーダー!E17="","",オーダー!E17),メンバーチェンジ!E9)</f>
        <v/>
      </c>
      <c r="I25" s="122" t="str">
        <f>IF(メンバーチェンジ!F9="",IF(オーダー!F17="","",オーダー!F17),メンバーチェンジ!F9)</f>
        <v/>
      </c>
      <c r="J25" s="130"/>
      <c r="K25" s="227"/>
      <c r="L25" s="85" t="str" cm="1">
        <f t="array" ref="L25">IFERROR(IF(基本情報!$B$15=15,_xlfn.IFS(OR(K24="",M24=""),"",AND(OR(K25="キケン",K25="失格"),OR(M25="キケン",M25="失格")),"",OR(K25="キケン",K25="失格"),"R",OR(M25="キケン",M25="失格"),"L",AND(K24=15,M24&lt;=13),"L",AND(M24=15,K24&lt;=13),"R",K24=21,"L",M24=21,"R",AND(K24&gt;=15,(K24-M24)&gt;=2),"L",AND(M24&gt;=15,(M24-K24)&gt;=2),"R",TRUE,"打切"),IF(基本情報!$B$15=21,_xlfn.IFS(OR(K24="",M24=""),"",AND(OR(K25="キケン",K25="失格"),OR(M25="キケン",M25="失格")),"",OR(K25="キケン",K25="失格"),"R",OR(M25="キケン",M25="失格"),"L",AND(K24=21,M24&lt;=19),"L",AND(M24=21,K24&lt;=19),"R",K24=30,"L",M24=30,"R",AND(K24&gt;=21,(K24-M24)&gt;=2),"L",AND(M24&gt;=21,(M24-K24)&gt;=2),"R",TRUE,"打切"))),"")</f>
        <v/>
      </c>
      <c r="M25" s="227"/>
      <c r="N25" s="130"/>
      <c r="O25" s="126" t="str">
        <f>IF(メンバーチェンジ!H9="",IF(オーダー!H17="","",オーダー!H17),メンバーチェンジ!H9)</f>
        <v/>
      </c>
      <c r="Q25" s="14">
        <v>22</v>
      </c>
    </row>
    <row r="26" spans="2:17" ht="24" customHeight="1" x14ac:dyDescent="0.15">
      <c r="B26" s="122"/>
      <c r="C26" s="130"/>
      <c r="D26" s="229"/>
      <c r="E26" s="64" t="s">
        <v>27</v>
      </c>
      <c r="F26" s="229"/>
      <c r="G26" s="130"/>
      <c r="H26" s="126"/>
      <c r="I26" s="122"/>
      <c r="J26" s="130"/>
      <c r="K26" s="229"/>
      <c r="L26" s="64" t="s">
        <v>27</v>
      </c>
      <c r="M26" s="229"/>
      <c r="N26" s="130"/>
      <c r="O26" s="126"/>
      <c r="Q26" s="14">
        <v>23</v>
      </c>
    </row>
    <row r="27" spans="2:17" ht="15.95" customHeight="1" thickBot="1" x14ac:dyDescent="0.2">
      <c r="B27" s="123"/>
      <c r="C27" s="234"/>
      <c r="D27" s="230"/>
      <c r="E27" s="85" t="str" cm="1">
        <f t="array" ref="E27">IFERROR(IF(基本情報!$B$15=15,_xlfn.IFS(OR(D26="",F26=""),"",AND(OR(D27="キケン",D27="失格"),OR(F27="キケン",F27="失格")),"",OR(D27="キケン",D27="失格"),"R",OR(F27="キケン",F27="失格"),"L",AND(D26=15,F26&lt;=13),"L",AND(F26=15,D26&lt;=13),"R",D26=21,"L",F26=21,"R",AND(D26&gt;=15,(D26-F26)&gt;=2),"L",AND(F26&gt;=15,(F26-D26)&gt;=2),"R",TRUE,"打切"),IF(基本情報!$B$15=21,_xlfn.IFS(OR(D26="",F26=""),"",AND(OR(D27="キケン",D27="失格"),OR(F27="キケン",F27="失格")),"",OR(D27="キケン",D27="失格"),"R",OR(F27="キケン",F27="失格"),"L",AND(D26=21,F26&lt;=19),"L",AND(F26=21,D26&lt;=19),"R",D26=30,"L",F26=30,"R",AND(D26&gt;=21,(D26-F26)&gt;=2),"L",AND(F26&gt;=21,(F26-D26)&gt;=2),"R",TRUE,"打切"))),"")</f>
        <v/>
      </c>
      <c r="F27" s="230"/>
      <c r="G27" s="234"/>
      <c r="H27" s="127"/>
      <c r="I27" s="123"/>
      <c r="J27" s="234"/>
      <c r="K27" s="230"/>
      <c r="L27" s="85" t="str" cm="1">
        <f t="array" ref="L27">IFERROR(IF(基本情報!$B$15=15,_xlfn.IFS(OR(K26="",M26=""),"",AND(OR(K27="キケン",K27="失格"),OR(M27="キケン",M27="失格")),"",OR(K27="キケン",K27="失格"),"R",OR(M27="キケン",M27="失格"),"L",AND(K26=15,M26&lt;=13),"L",AND(M26=15,K26&lt;=13),"R",K26=21,"L",M26=21,"R",AND(K26&gt;=15,(K26-M26)&gt;=2),"L",AND(M26&gt;=15,(M26-K26)&gt;=2),"R",TRUE,"打切"),IF(基本情報!$B$15=21,_xlfn.IFS(OR(K26="",M26=""),"",AND(OR(K27="キケン",K27="失格"),OR(M27="キケン",M27="失格")),"",OR(K27="キケン",K27="失格"),"R",OR(M27="キケン",M27="失格"),"L",AND(K26=21,M26&lt;=19),"L",AND(M26=21,K26&lt;=19),"R",K26=30,"L",M26=30,"R",AND(K26&gt;=21,(K26-M26)&gt;=2),"L",AND(M26&gt;=21,(M26-K26)&gt;=2),"R",TRUE,"打切"))),"")</f>
        <v/>
      </c>
      <c r="M27" s="230"/>
      <c r="N27" s="234"/>
      <c r="O27" s="127"/>
      <c r="Q27" s="14">
        <v>24</v>
      </c>
    </row>
    <row r="28" spans="2:17" ht="24" customHeight="1" x14ac:dyDescent="0.15">
      <c r="B28" s="124" t="str">
        <f>IF(メンバーチェンジ!C10="",IF(オーダー!C18="","",オーダー!C18),メンバーチェンジ!C10)</f>
        <v/>
      </c>
      <c r="C28" s="129" t="str">
        <f>IF(OR($D$3="キケン",$F$3="キケン"),0,IF(OR(C33="キケン",C33="失格",G33="キケン",G33="失格"),0,IF(E29="","",IF(COUNTIFS($E29:$E33,"L")&gt;2,2,COUNTIFS($E29:$E33,"L")))))</f>
        <v/>
      </c>
      <c r="D28" s="226"/>
      <c r="E28" s="97" t="s">
        <v>27</v>
      </c>
      <c r="F28" s="226"/>
      <c r="G28" s="129" t="str">
        <f>IF(OR($D$3="キケン",$F$3="キケン"),0,IF(OR(C33="キケン",C33="失格",G33="キケン",G33="失格"),0,IF(E29="","",IF(COUNTIFS($E29:$E33,"R")&gt;2,2,COUNTIFS($E29:$E33,"R")))))</f>
        <v/>
      </c>
      <c r="H28" s="125" t="str">
        <f>IF(メンバーチェンジ!E10="",IF(オーダー!E18="","",オーダー!E18),メンバーチェンジ!E10)</f>
        <v/>
      </c>
      <c r="I28" s="124" t="str">
        <f>IF(メンバーチェンジ!F10="",IF(オーダー!F18="","",オーダー!F18),メンバーチェンジ!F10)</f>
        <v/>
      </c>
      <c r="J28" s="129" t="str">
        <f>IF(OR($K$3="キケン",$M$3="キケン"),0,IF(OR(J33="キケン",J33="失格",N33="キケン",N33="失格"),0,IF(L29="","",IF(COUNTIFS($L29:$L33,"L")&gt;2,2,COUNTIFS($L29:$L33,"L")))))</f>
        <v/>
      </c>
      <c r="K28" s="226"/>
      <c r="L28" s="97" t="s">
        <v>27</v>
      </c>
      <c r="M28" s="226"/>
      <c r="N28" s="129" t="str">
        <f>IF(OR($K$3="キケン",$M$3="キケン"),0,IF(OR(J33="キケン",J33="失格",N33="キケン",N33="失格"),0,IF(L29="","",IF(COUNTIFS($L29:$L33,"R")&gt;2,2,COUNTIFS($L29:$L33,"R")))))</f>
        <v/>
      </c>
      <c r="O28" s="125" t="str">
        <f>IF(メンバーチェンジ!H10="",IF(オーダー!H18="","",オーダー!H18),メンバーチェンジ!H10)</f>
        <v/>
      </c>
      <c r="Q28" s="14">
        <v>25</v>
      </c>
    </row>
    <row r="29" spans="2:17" ht="15.95" customHeight="1" thickBot="1" x14ac:dyDescent="0.2">
      <c r="B29" s="122"/>
      <c r="C29" s="130"/>
      <c r="D29" s="227"/>
      <c r="E29" s="85" t="str" cm="1">
        <f t="array" ref="E29">IFERROR(IF(基本情報!$B$15=15,_xlfn.IFS(OR(D28="",F28=""),"",AND(OR(D29="キケン",D29="失格"),OR(F29="キケン",F29="失格")),"",OR(D29="キケン",D29="失格"),"R",OR(F29="キケン",F29="失格"),"L",AND(D28=15,F28&lt;=13),"L",AND(F28=15,D28&lt;=13),"R",D28=21,"L",F28=21,"R",AND(D28&gt;=15,(D28-F28)&gt;=2),"L",AND(F28&gt;=15,(F28-D28)&gt;=2),"R",TRUE,"打切"),IF(基本情報!$B$15=21,_xlfn.IFS(OR(D28="",F28=""),"",AND(OR(D29="キケン",D29="失格"),OR(F29="キケン",F29="失格")),"",OR(D29="キケン",D29="失格"),"R",OR(F29="キケン",F29="失格"),"L",AND(D28=21,F28&lt;=19),"L",AND(F28=21,D28&lt;=19),"R",D28=30,"L",F28=30,"R",AND(D28&gt;=21,(D28-F28)&gt;=2),"L",AND(F28&gt;=21,(F28-D28)&gt;=2),"R",TRUE,"打切"))),"")</f>
        <v/>
      </c>
      <c r="F29" s="227"/>
      <c r="G29" s="130"/>
      <c r="H29" s="126"/>
      <c r="I29" s="122"/>
      <c r="J29" s="130"/>
      <c r="K29" s="227"/>
      <c r="L29" s="85" t="str" cm="1">
        <f t="array" ref="L29">IFERROR(IF(基本情報!$B$15=15,_xlfn.IFS(OR(K28="",M28=""),"",AND(OR(K29="キケン",K29="失格"),OR(M29="キケン",M29="失格")),"",OR(K29="キケン",K29="失格"),"R",OR(M29="キケン",M29="失格"),"L",AND(K28=15,M28&lt;=13),"L",AND(M28=15,K28&lt;=13),"R",K28=21,"L",M28=21,"R",AND(K28&gt;=15,(K28-M28)&gt;=2),"L",AND(M28&gt;=15,(M28-K28)&gt;=2),"R",TRUE,"打切"),IF(基本情報!$B$15=21,_xlfn.IFS(OR(K28="",M28=""),"",AND(OR(K29="キケン",K29="失格"),OR(M29="キケン",M29="失格")),"",OR(K29="キケン",K29="失格"),"R",OR(M29="キケン",M29="失格"),"L",AND(K28=21,M28&lt;=19),"L",AND(M28=21,K28&lt;=19),"R",K28=30,"L",M28=30,"R",AND(K28&gt;=21,(K28-M28)&gt;=2),"L",AND(M28&gt;=21,(M28-K28)&gt;=2),"R",TRUE,"打切"))),"")</f>
        <v/>
      </c>
      <c r="M29" s="227"/>
      <c r="N29" s="130"/>
      <c r="O29" s="126"/>
      <c r="Q29" s="14">
        <v>26</v>
      </c>
    </row>
    <row r="30" spans="2:17" ht="24" customHeight="1" x14ac:dyDescent="0.15">
      <c r="B30" s="122"/>
      <c r="C30" s="130"/>
      <c r="D30" s="228"/>
      <c r="E30" s="98" t="s">
        <v>27</v>
      </c>
      <c r="F30" s="228"/>
      <c r="G30" s="130"/>
      <c r="H30" s="126"/>
      <c r="I30" s="122"/>
      <c r="J30" s="130"/>
      <c r="K30" s="228"/>
      <c r="L30" s="98" t="s">
        <v>27</v>
      </c>
      <c r="M30" s="228"/>
      <c r="N30" s="130"/>
      <c r="O30" s="126"/>
      <c r="Q30" s="14">
        <v>27</v>
      </c>
    </row>
    <row r="31" spans="2:17" ht="15.95" customHeight="1" thickBot="1" x14ac:dyDescent="0.2">
      <c r="B31" s="122"/>
      <c r="C31" s="130"/>
      <c r="D31" s="227"/>
      <c r="E31" s="85" t="str" cm="1">
        <f t="array" ref="E31">IFERROR(IF(基本情報!$B$15=15,_xlfn.IFS(OR(D30="",F30=""),"",AND(OR(D31="キケン",D31="失格"),OR(F31="キケン",F31="失格")),"",OR(D31="キケン",D31="失格"),"R",OR(F31="キケン",F31="失格"),"L",AND(D30=15,F30&lt;=13),"L",AND(F30=15,D30&lt;=13),"R",D30=21,"L",F30=21,"R",AND(D30&gt;=15,(D30-F30)&gt;=2),"L",AND(F30&gt;=15,(F30-D30)&gt;=2),"R",TRUE,"打切"),IF(基本情報!$B$15=21,_xlfn.IFS(OR(D30="",F30=""),"",AND(OR(D31="キケン",D31="失格"),OR(F31="キケン",F31="失格")),"",OR(D31="キケン",D31="失格"),"R",OR(F31="キケン",F31="失格"),"L",AND(D30=21,F30&lt;=19),"L",AND(F30=21,D30&lt;=19),"R",D30=30,"L",F30=30,"R",AND(D30&gt;=21,(D30-F30)&gt;=2),"L",AND(F30&gt;=21,(F30-D30)&gt;=2),"R",TRUE,"打切"))),"")</f>
        <v/>
      </c>
      <c r="F31" s="227"/>
      <c r="G31" s="130"/>
      <c r="H31" s="126"/>
      <c r="I31" s="122"/>
      <c r="J31" s="130"/>
      <c r="K31" s="227"/>
      <c r="L31" s="85" t="str" cm="1">
        <f t="array" ref="L31">IFERROR(IF(基本情報!$B$15=15,_xlfn.IFS(OR(K30="",M30=""),"",AND(OR(K31="キケン",K31="失格"),OR(M31="キケン",M31="失格")),"",OR(K31="キケン",K31="失格"),"R",OR(M31="キケン",M31="失格"),"L",AND(K30=15,M30&lt;=13),"L",AND(M30=15,K30&lt;=13),"R",K30=21,"L",M30=21,"R",AND(K30&gt;=15,(K30-M30)&gt;=2),"L",AND(M30&gt;=15,(M30-K30)&gt;=2),"R",TRUE,"打切"),IF(基本情報!$B$15=21,_xlfn.IFS(OR(K30="",M30=""),"",AND(OR(K31="キケン",K31="失格"),OR(M31="キケン",M31="失格")),"",OR(K31="キケン",K31="失格"),"R",OR(M31="キケン",M31="失格"),"L",AND(K30=21,M30&lt;=19),"L",AND(M30=21,K30&lt;=19),"R",K30=30,"L",M30=30,"R",AND(K30&gt;=21,(K30-M30)&gt;=2),"L",AND(M30&gt;=21,(M30-K30)&gt;=2),"R",TRUE,"打切"))),"")</f>
        <v/>
      </c>
      <c r="M31" s="227"/>
      <c r="N31" s="130"/>
      <c r="O31" s="126"/>
      <c r="Q31" s="14">
        <v>28</v>
      </c>
    </row>
    <row r="32" spans="2:17" ht="24" customHeight="1" x14ac:dyDescent="0.15">
      <c r="B32" s="122"/>
      <c r="C32" s="130"/>
      <c r="D32" s="229"/>
      <c r="E32" s="64" t="s">
        <v>27</v>
      </c>
      <c r="F32" s="229"/>
      <c r="G32" s="130"/>
      <c r="H32" s="126"/>
      <c r="I32" s="122"/>
      <c r="J32" s="130"/>
      <c r="K32" s="229"/>
      <c r="L32" s="64" t="s">
        <v>27</v>
      </c>
      <c r="M32" s="229"/>
      <c r="N32" s="130"/>
      <c r="O32" s="126"/>
      <c r="Q32" s="14">
        <v>29</v>
      </c>
    </row>
    <row r="33" spans="2:17" ht="15.95" customHeight="1" thickBot="1" x14ac:dyDescent="0.2">
      <c r="B33" s="128"/>
      <c r="C33" s="235"/>
      <c r="D33" s="231"/>
      <c r="E33" s="86" t="str" cm="1">
        <f t="array" ref="E33">IFERROR(IF(基本情報!$B$15=15,_xlfn.IFS(OR(D32="",F32=""),"",AND(OR(D33="キケン",D33="失格"),OR(F33="キケン",F33="失格")),"",OR(D33="キケン",D33="失格"),"R",OR(F33="キケン",F33="失格"),"L",AND(D32=15,F32&lt;=13),"L",AND(F32=15,D32&lt;=13),"R",D32=21,"L",F32=21,"R",AND(D32&gt;=15,(D32-F32)&gt;=2),"L",AND(F32&gt;=15,(F32-D32)&gt;=2),"R",TRUE,"打切"),IF(基本情報!$B$15=21,_xlfn.IFS(OR(D32="",F32=""),"",AND(OR(D33="キケン",D33="失格"),OR(F33="キケン",F33="失格")),"",OR(D33="キケン",D33="失格"),"R",OR(F33="キケン",F33="失格"),"L",AND(D32=21,F32&lt;=19),"L",AND(F32=21,D32&lt;=19),"R",D32=30,"L",F32=30,"R",AND(D32&gt;=21,(D32-F32)&gt;=2),"L",AND(F32&gt;=21,(F32-D32)&gt;=2),"R",TRUE,"打切"))),"")</f>
        <v/>
      </c>
      <c r="F33" s="231"/>
      <c r="G33" s="235"/>
      <c r="H33" s="131"/>
      <c r="I33" s="128"/>
      <c r="J33" s="235"/>
      <c r="K33" s="231"/>
      <c r="L33" s="86" t="str" cm="1">
        <f t="array" ref="L33">IFERROR(IF(基本情報!$B$15=15,_xlfn.IFS(OR(K32="",M32=""),"",AND(OR(K33="キケン",K33="失格"),OR(M33="キケン",M33="失格")),"",OR(K33="キケン",K33="失格"),"R",OR(M33="キケン",M33="失格"),"L",AND(K32=15,M32&lt;=13),"L",AND(M32=15,K32&lt;=13),"R",K32=21,"L",M32=21,"R",AND(K32&gt;=15,(K32-M32)&gt;=2),"L",AND(M32&gt;=15,(M32-K32)&gt;=2),"R",TRUE,"打切"),IF(基本情報!$B$15=21,_xlfn.IFS(OR(K32="",M32=""),"",AND(OR(K33="キケン",K33="失格"),OR(M33="キケン",M33="失格")),"",OR(K33="キケン",K33="失格"),"R",OR(M33="キケン",M33="失格"),"L",AND(K32=21,M32&lt;=19),"L",AND(M32=21,K32&lt;=19),"R",K32=30,"L",M32=30,"R",AND(K32&gt;=21,(K32-M32)&gt;=2),"L",AND(M32&gt;=21,(M32-K32)&gt;=2),"R",TRUE,"打切"))),"")</f>
        <v/>
      </c>
      <c r="M33" s="231"/>
      <c r="N33" s="235"/>
      <c r="O33" s="131"/>
      <c r="Q33" s="14">
        <v>30</v>
      </c>
    </row>
    <row r="34" spans="2:17" ht="19.5" thickTop="1" x14ac:dyDescent="0.15"/>
  </sheetData>
  <sheetProtection algorithmName="SHA-512" hashValue="Ttc8XxGXahDB1VST3wVfu4E2/sXpZjEciCr+IvuWY5HTMI5RoBfKpoKV55zc02b90WE99ReB76RclPe1BmUNrQ==" saltValue="A4T7fAMwGhwPSqaxnww//A==" spinCount="100000" sheet="1" objects="1" scenarios="1" selectLockedCells="1"/>
  <mergeCells count="56">
    <mergeCell ref="N2:N3"/>
    <mergeCell ref="O2:O3"/>
    <mergeCell ref="B4:B9"/>
    <mergeCell ref="C4:C8"/>
    <mergeCell ref="G4:G8"/>
    <mergeCell ref="H4:H9"/>
    <mergeCell ref="I4:I9"/>
    <mergeCell ref="J4:J8"/>
    <mergeCell ref="N4:N8"/>
    <mergeCell ref="O4:O9"/>
    <mergeCell ref="B2:B3"/>
    <mergeCell ref="C2:C3"/>
    <mergeCell ref="G2:G3"/>
    <mergeCell ref="H2:H3"/>
    <mergeCell ref="I2:I3"/>
    <mergeCell ref="J2:J3"/>
    <mergeCell ref="N10:N14"/>
    <mergeCell ref="O10:O15"/>
    <mergeCell ref="B16:B18"/>
    <mergeCell ref="C16:C20"/>
    <mergeCell ref="G16:G20"/>
    <mergeCell ref="H16:H18"/>
    <mergeCell ref="I16:I18"/>
    <mergeCell ref="J16:J20"/>
    <mergeCell ref="N16:N20"/>
    <mergeCell ref="O16:O18"/>
    <mergeCell ref="B10:B15"/>
    <mergeCell ref="C10:C14"/>
    <mergeCell ref="G10:G14"/>
    <mergeCell ref="H10:H15"/>
    <mergeCell ref="I10:I15"/>
    <mergeCell ref="J10:J14"/>
    <mergeCell ref="B19:B21"/>
    <mergeCell ref="H19:H21"/>
    <mergeCell ref="I19:I21"/>
    <mergeCell ref="O19:O21"/>
    <mergeCell ref="B22:B24"/>
    <mergeCell ref="C22:C26"/>
    <mergeCell ref="G22:G26"/>
    <mergeCell ref="H22:H24"/>
    <mergeCell ref="I22:I24"/>
    <mergeCell ref="J22:J26"/>
    <mergeCell ref="N22:N26"/>
    <mergeCell ref="O22:O24"/>
    <mergeCell ref="B25:B27"/>
    <mergeCell ref="H25:H27"/>
    <mergeCell ref="I25:I27"/>
    <mergeCell ref="O25:O27"/>
    <mergeCell ref="N28:N32"/>
    <mergeCell ref="O28:O33"/>
    <mergeCell ref="B28:B33"/>
    <mergeCell ref="C28:C32"/>
    <mergeCell ref="G28:G32"/>
    <mergeCell ref="H28:H33"/>
    <mergeCell ref="I28:I33"/>
    <mergeCell ref="J28:J32"/>
  </mergeCells>
  <phoneticPr fontId="2"/>
  <dataValidations count="3">
    <dataValidation type="list" allowBlank="1" showInputMessage="1" showErrorMessage="1" sqref="D5 F5 D7 F7 C21:D21 F21:G21 D17 F17 D19 F19 C27:D27 F27:G27 D23 F23 D25 F25 C15:D15 F15:G15 D11 F11 D13 F13 C33:D33 F33:G33 D29 F29 D31 F31 M27:N27 C9:D9 K23 M23 K25 M25 J15:K15 M15:N15 K11 M11 K13 M13 J9:K9 M9:N9 K5 M5 K7 M7 J21:K21 M21:N21 K17 M17 K19 M19 J33:K33 J27:K27 K29 M29 K31 M31 F9:G9 M33:N33" xr:uid="{75D3D8E2-C203-4B8D-B64C-D91ED24829A1}">
      <formula1>"キケン, 失格"</formula1>
    </dataValidation>
    <dataValidation type="list" allowBlank="1" showInputMessage="1" showErrorMessage="1" sqref="D3 F3 K3 M3" xr:uid="{233BAD5E-69AB-48B3-A88B-45594362AED0}">
      <formula1>"キケン"</formula1>
    </dataValidation>
    <dataValidation type="list" allowBlank="1" showInputMessage="1" showErrorMessage="1" sqref="D4 D6 D8 D10 D12 D14 D16 D18 D20 D22 D24 D26 D28 D30 D32 F32 F30 F28 F26 F24 F22 F20 F18 F16 F14 F12 F10 F8 F6 F4 K4 K6 K8 K10 K12 K14 K16 K18 K20 K22 K24 K26 K28 K30 K32 M32 M30 M28 M26 M24 M22 M20 M18 M16 M14 M12 M10 M8 M6 M4" xr:uid="{81FCC833-2088-4185-A6AE-9DE4EDCE147C}">
      <formula1>$Q$4:$Q$33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ED36-AC48-4C89-81EF-73AD849235ED}">
  <sheetPr>
    <tabColor rgb="FFFFC000"/>
  </sheetPr>
  <dimension ref="A1:Q34"/>
  <sheetViews>
    <sheetView showGridLines="0" zoomScale="80" zoomScaleNormal="80" workbookViewId="0">
      <selection activeCell="D3" sqref="D3"/>
    </sheetView>
  </sheetViews>
  <sheetFormatPr defaultColWidth="0" defaultRowHeight="18.75" zeroHeight="1" x14ac:dyDescent="0.15"/>
  <cols>
    <col min="1" max="1" width="2.6328125" style="14" customWidth="1"/>
    <col min="2" max="2" width="16.6328125" style="14" customWidth="1"/>
    <col min="3" max="3" width="4.6328125" style="14" customWidth="1"/>
    <col min="4" max="4" width="4.6328125" style="13" customWidth="1"/>
    <col min="5" max="5" width="4.6328125" style="14" customWidth="1"/>
    <col min="6" max="6" width="4.6328125" style="13" customWidth="1"/>
    <col min="7" max="7" width="4.6328125" style="14" customWidth="1"/>
    <col min="8" max="9" width="16.6328125" style="14" customWidth="1"/>
    <col min="10" max="10" width="4.6328125" style="14" customWidth="1"/>
    <col min="11" max="11" width="4.6328125" style="13" customWidth="1"/>
    <col min="12" max="12" width="4.6328125" style="14" customWidth="1"/>
    <col min="13" max="13" width="4.6328125" style="13" customWidth="1"/>
    <col min="14" max="14" width="4.6328125" style="14" customWidth="1"/>
    <col min="15" max="15" width="16.6328125" style="14" customWidth="1"/>
    <col min="16" max="16" width="2.6328125" style="14" customWidth="1"/>
    <col min="17" max="17" width="8.7265625" style="14" hidden="1" customWidth="1"/>
    <col min="18" max="16384" width="8.7265625" style="14" hidden="1"/>
  </cols>
  <sheetData>
    <row r="1" spans="2:17" ht="19.5" thickBot="1" x14ac:dyDescent="0.2"/>
    <row r="2" spans="2:17" ht="24.75" customHeight="1" thickTop="1" x14ac:dyDescent="0.15">
      <c r="B2" s="223">
        <f>オーダー!C20</f>
        <v>0</v>
      </c>
      <c r="C2" s="138" t="str">
        <f>IF(D3="キケン",IF(F3="キケン","△","×"),IF(F3="キケン","○",IF(D2&gt;=3,"○",IF(F2&gt;=3,"×",""))))</f>
        <v/>
      </c>
      <c r="D2" s="61">
        <f>IF(F3="キケン",0,IF(D3="キケン",0,COUNTIF(C4:C33,2)+COUNTIF(G4:G33,"キケン")+COUNTIF(G4:G33,"失格")+IF(G9="",IF(COUNTIF(F4:F9,"キケン")+COUNTIF(F4:F9,"失格")&gt;0,1,0),0)+IF(G15="",IF(COUNTIF(F10:F15,"キケン")+COUNTIF(F10:F15,"失格")&gt;0,1,0),0)+IF(G21="",IF(COUNTIF(F16:F21,"キケン")+COUNTIF(F16:F21,"失格")&gt;0,1,0),0)+IF(G27="",IF(COUNTIF(F22:F27,"キケン")+COUNTIF(F22:F27,"失格")&gt;0,1,0),0)+IF(G33="",IF(COUNTIF(F28:F33,"キケン")+COUNTIF(F28:F33,"失格")&gt;0,1,0),0)))</f>
        <v>0</v>
      </c>
      <c r="E2" s="95" t="s">
        <v>27</v>
      </c>
      <c r="F2" s="61">
        <f>IF(D3="キケン",0,IF(F3="キケン",0,COUNTIF(G4:G33,2)+COUNTIF(C4:C33,"キケン")+COUNTIF(C4:C33,"失格")+IF(C9="",IF(COUNTIF(D4:D9,"キケン")+COUNTIF(D4:D9,"失格")&gt;0,1,0),0)+IF(C15="",IF(COUNTIF(D10:D15,"キケン")+COUNTIF(D10:D15,"失格")&gt;0,1,0),0)+IF(C21="",IF(COUNTIF(D16:D21,"キケン")+COUNTIF(D16:D21,"失格")&gt;0,1,0),0)+IF(C27="",IF(COUNTIF(D22:D27,"キケン")+COUNTIF(D22:D27,"失格")&gt;0,1,0),0)+IF(C33="",IF(COUNTIF(D28:D33,"キケン")+COUNTIF(D28:D33,"失格")&gt;0,1,0),0)))</f>
        <v>0</v>
      </c>
      <c r="G2" s="138" t="str">
        <f>IF(F3="キケン",IF(D3="キケン","△","×"),IF(D3="キケン","○",IF(F2&gt;=3,"○",IF(D2&gt;=3,"×",""))))</f>
        <v/>
      </c>
      <c r="H2" s="132">
        <f>オーダー!E20</f>
        <v>0</v>
      </c>
      <c r="I2" s="134">
        <f>オーダー!F20</f>
        <v>0</v>
      </c>
      <c r="J2" s="138" t="str">
        <f>IF(K3="キケン",IF(M3="キケン","△","×"),IF(M3="キケン","○",IF(K2&gt;=3,"○",IF(N2="○","×",""))))</f>
        <v/>
      </c>
      <c r="K2" s="61">
        <f>IF(M3="キケン",0,IF(K3="キケン",0,COUNTIF(J4:J33,2)+COUNTIF(N4:N33,"キケン")+COUNTIF(N4:N33,"失格")+IF(N9="",IF(COUNTIF(M4:M9,"キケン")+COUNTIF(M4:M9,"失格")&gt;0,1,0),0)+IF(N15="",IF(COUNTIF(M10:M15,"キケン")+COUNTIF(M10:M15,"失格")&gt;0,1,0),0)+IF(N21="",IF(COUNTIF(M16:M21,"キケン")+COUNTIF(M16:M21,"失格")&gt;0,1,0),0)+IF(N27="",IF(COUNTIF(M22:M27,"キケン")+COUNTIF(M22:M27,"失格")&gt;0,1,0),0)+IF(N33="",IF(COUNTIF(M28:M33,"キケン")+COUNTIF(M28:M33,"失格")&gt;0,1,0),0)))</f>
        <v>0</v>
      </c>
      <c r="L2" s="95" t="s">
        <v>27</v>
      </c>
      <c r="M2" s="61">
        <f>IF(K3="キケン",0,IF(M3="キケン",0,COUNTIF(N4:N33,2)+COUNTIF(J4:J33,"キケン")+COUNTIF(J4:J33,"失格")+IF(J9="",IF(COUNTIF(K4:K9,"キケン")+COUNTIF(K4:K9,"失格")&gt;0,1,0),0)+IF(J15="",IF(COUNTIF(K10:K15,"キケン")+COUNTIF(K10:K15,"失格")&gt;0,1,0),0)+IF(J21="",IF(COUNTIF(K16:K21,"キケン")+COUNTIF(K16:K21,"失格")&gt;0,1,0),0)+IF(J27="",IF(COUNTIF(K22:K27,"キケン")+COUNTIF(K22:K27,"失格")&gt;0,1,0),0)+IF(J33="",IF(COUNTIF(K28:K33,"キケン")+COUNTIF(K28:K33,"失格")&gt;0,1,0),0)))</f>
        <v>0</v>
      </c>
      <c r="N2" s="138" t="str">
        <f>IF(M3="キケン",IF(K3="キケン","△","×"),IF(K3="キケン","○",IF(M2&gt;=3,"○",IF(K2&gt;=3,"×",""))))</f>
        <v/>
      </c>
      <c r="O2" s="132">
        <f>オーダー!H20</f>
        <v>0</v>
      </c>
    </row>
    <row r="3" spans="2:17" ht="15.95" customHeight="1" thickBot="1" x14ac:dyDescent="0.2">
      <c r="B3" s="224"/>
      <c r="C3" s="139"/>
      <c r="D3" s="225"/>
      <c r="E3" s="96"/>
      <c r="F3" s="225"/>
      <c r="G3" s="139"/>
      <c r="H3" s="133"/>
      <c r="I3" s="135"/>
      <c r="J3" s="139"/>
      <c r="K3" s="225"/>
      <c r="L3" s="96"/>
      <c r="M3" s="225"/>
      <c r="N3" s="139"/>
      <c r="O3" s="133"/>
    </row>
    <row r="4" spans="2:17" ht="24" customHeight="1" x14ac:dyDescent="0.15">
      <c r="B4" s="222" t="str">
        <f>IF(オーダー!C21="","",オーダー!C21)</f>
        <v/>
      </c>
      <c r="C4" s="129" t="str">
        <f>IF(OR($D$3="キケン",$F$3="キケン"),0,IF(OR(C9="キケン",C9="失格",G9="キケン",G9="失格"),0,IF(E5="","",IF(COUNTIFS($E5:$E9,"L")&gt;2,2,COUNTIFS($E5:$E9,"L")))))</f>
        <v/>
      </c>
      <c r="D4" s="226"/>
      <c r="E4" s="97" t="s">
        <v>27</v>
      </c>
      <c r="F4" s="226"/>
      <c r="G4" s="129" t="str">
        <f>IF(OR($D$3="キケン",$F$3="キケン"),0,IF(OR(C9="キケン",C9="失格",G9="キケン",G9="失格"),0,IF(E5="","",IF(COUNTIFS($E5:$E9,"R")&gt;2,2,COUNTIFS($E5:$E9,"R")))))</f>
        <v/>
      </c>
      <c r="H4" s="125" t="str">
        <f>IF(オーダー!E21="","",オーダー!E21)</f>
        <v/>
      </c>
      <c r="I4" s="124" t="str">
        <f>IF(オーダー!F21="","",オーダー!F21)</f>
        <v/>
      </c>
      <c r="J4" s="129" t="str">
        <f>IF(OR($K$3="キケン",$M$3="キケン"),0,IF(OR(J9="キケン",J9="失格",N9="キケン",N9="失格"),"0",IF(L5="","",IF(COUNTIFS($L5:$L9,"L")&gt;2,2,COUNTIFS($L5:$L9,"L")))))</f>
        <v/>
      </c>
      <c r="K4" s="226"/>
      <c r="L4" s="97" t="s">
        <v>27</v>
      </c>
      <c r="M4" s="226"/>
      <c r="N4" s="129" t="str">
        <f>IF(OR($K$3="キケン",$M$3="キケン"),0,IF(OR(J9="キケン",J9="失格",N9="キケン",N9="失格"),0,IF(L5="","",IF(COUNTIFS($L5:$L9,"R")&gt;2,2,COUNTIFS($L5:$L9,"R")))))</f>
        <v/>
      </c>
      <c r="O4" s="125" t="str">
        <f>IF(オーダー!H21="","",オーダー!H21)</f>
        <v/>
      </c>
      <c r="Q4" s="14">
        <v>1</v>
      </c>
    </row>
    <row r="5" spans="2:17" ht="15.95" customHeight="1" thickBot="1" x14ac:dyDescent="0.2">
      <c r="B5" s="122"/>
      <c r="C5" s="130"/>
      <c r="D5" s="227"/>
      <c r="E5" s="85" t="str" cm="1">
        <f t="array" ref="E5">IFERROR(IF(基本情報!$B$15=15,_xlfn.IFS(OR(D4="",F4=""),"",AND(OR(D5="キケン",D5="失格"),OR(F5="キケン",F5="失格")),"",OR(D5="キケン",D5="失格"),"R",OR(F5="キケン",F5="失格"),"L",AND(D4=15,F4&lt;=13),"L",AND(F4=15,D4&lt;=13),"R",D4=21,"L",F4=21,"R",AND(D4&gt;=15,(D4-F4)&gt;=2),"L",AND(F4&gt;=15,(F4-D4)&gt;=2),"R",TRUE,"打切"),IF(基本情報!$B$15=21,_xlfn.IFS(OR(D4="",F4=""),"",AND(OR(D5="キケン",D5="失格"),OR(F5="キケン",F5="失格")),"",OR(D5="キケン",D5="失格"),"R",OR(F5="キケン",F5="失格"),"L",AND(D4=21,F4&lt;=19),"L",AND(F4=21,D4&lt;=19),"R",D4=30,"L",F4=30,"R",AND(D4&gt;=21,(D4-F4)&gt;=2),"L",AND(F4&gt;=21,(F4-D4)&gt;=2),"R",TRUE,"打切"))),"")</f>
        <v/>
      </c>
      <c r="F5" s="227"/>
      <c r="G5" s="130"/>
      <c r="H5" s="126"/>
      <c r="I5" s="122"/>
      <c r="J5" s="130"/>
      <c r="K5" s="232"/>
      <c r="L5" s="85" t="str" cm="1">
        <f t="array" ref="L5">IFERROR(IF(基本情報!$B$15=15,_xlfn.IFS(OR(K4="",M4=""),"",AND(OR(K5="キケン",K5="失格"),OR(M5="キケン",M5="失格")),"",OR(K5="キケン",K5="失格"),"R",OR(M5="キケン",M5="失格"),"L",AND(K4=15,M4&lt;=13),"L",AND(M4=15,K4&lt;=13),"R",K4=21,"L",M4=21,"R",AND(K4&gt;=15,(K4-M4)&gt;=2),"L",AND(M4&gt;=15,(M4-K4)&gt;=2),"R",TRUE,"打切"),IF(基本情報!$B$15=21,_xlfn.IFS(OR(K4="",M4=""),"",AND(OR(K5="キケン",K5="失格"),OR(M5="キケン",M5="失格")),"",OR(K5="キケン",K5="失格"),"R",OR(M5="キケン",M5="失格"),"L",AND(K4=21,M4&lt;=19),"L",AND(M4=21,K4&lt;=19),"R",K4=30,"L",M4=30,"R",AND(K4&gt;=21,(K4-M4)&gt;=2),"L",AND(M4&gt;=21,(M4-K4)&gt;=2),"R",TRUE,"打切"))),"")</f>
        <v/>
      </c>
      <c r="M5" s="232"/>
      <c r="N5" s="130"/>
      <c r="O5" s="126"/>
      <c r="Q5" s="14">
        <v>2</v>
      </c>
    </row>
    <row r="6" spans="2:17" ht="24" customHeight="1" x14ac:dyDescent="0.15">
      <c r="B6" s="122"/>
      <c r="C6" s="130"/>
      <c r="D6" s="228"/>
      <c r="E6" s="98" t="s">
        <v>27</v>
      </c>
      <c r="F6" s="228"/>
      <c r="G6" s="130"/>
      <c r="H6" s="126"/>
      <c r="I6" s="122"/>
      <c r="J6" s="130"/>
      <c r="K6" s="228"/>
      <c r="L6" s="98" t="s">
        <v>27</v>
      </c>
      <c r="M6" s="228"/>
      <c r="N6" s="130"/>
      <c r="O6" s="126"/>
      <c r="Q6" s="14">
        <v>3</v>
      </c>
    </row>
    <row r="7" spans="2:17" ht="15.95" customHeight="1" thickBot="1" x14ac:dyDescent="0.2">
      <c r="B7" s="122"/>
      <c r="C7" s="130"/>
      <c r="D7" s="227"/>
      <c r="E7" s="85" t="str" cm="1">
        <f t="array" ref="E7">IFERROR(IF(基本情報!$B$15=15,_xlfn.IFS(OR(D6="",F6=""),"",AND(OR(D7="キケン",D7="失格"),OR(F7="キケン",F7="失格")),"",OR(D7="キケン",D7="失格"),"R",OR(F7="キケン",F7="失格"),"L",AND(D6=15,F6&lt;=13),"L",AND(F6=15,D6&lt;=13),"R",D6=21,"L",F6=21,"R",AND(D6&gt;=15,(D6-F6)&gt;=2),"L",AND(F6&gt;=15,(F6-D6)&gt;=2),"R",TRUE,"打切"),IF(基本情報!$B$15=21,_xlfn.IFS(OR(D6="",F6=""),"",AND(OR(D7="キケン",D7="失格"),OR(F7="キケン",F7="失格")),"",OR(D7="キケン",D7="失格"),"R",OR(F7="キケン",F7="失格"),"L",AND(D6=21,F6&lt;=19),"L",AND(F6=21,D6&lt;=19),"R",D6=30,"L",F6=30,"R",AND(D6&gt;=21,(D6-F6)&gt;=2),"L",AND(F6&gt;=21,(F6-D6)&gt;=2),"R",TRUE,"打切"))),"")</f>
        <v/>
      </c>
      <c r="F7" s="227"/>
      <c r="G7" s="130"/>
      <c r="H7" s="126"/>
      <c r="I7" s="122"/>
      <c r="J7" s="130"/>
      <c r="K7" s="232"/>
      <c r="L7" s="85" t="str" cm="1">
        <f t="array" ref="L7">IFERROR(IF(基本情報!$B$15=15,_xlfn.IFS(OR(K6="",M6=""),"",AND(OR(K7="キケン",K7="失格"),OR(M7="キケン",M7="失格")),"",OR(K7="キケン",K7="失格"),"R",OR(M7="キケン",M7="失格"),"L",AND(K6=15,M6&lt;=13),"L",AND(M6=15,K6&lt;=13),"R",K6=21,"L",M6=21,"R",AND(K6&gt;=15,(K6-M6)&gt;=2),"L",AND(M6&gt;=15,(M6-K6)&gt;=2),"R",TRUE,"打切"),IF(基本情報!$B$15=21,_xlfn.IFS(OR(K6="",M6=""),"",AND(OR(K7="キケン",K7="失格"),OR(M7="キケン",M7="失格")),"",OR(K7="キケン",K7="失格"),"R",OR(M7="キケン",M7="失格"),"L",AND(K6=21,M6&lt;=19),"L",AND(M6=21,K6&lt;=19),"R",K6=30,"L",M6=30,"R",AND(K6&gt;=21,(K6-M6)&gt;=2),"L",AND(M6&gt;=21,(M6-K6)&gt;=2),"R",TRUE,"打切"))),"")</f>
        <v/>
      </c>
      <c r="M7" s="232"/>
      <c r="N7" s="130"/>
      <c r="O7" s="126"/>
      <c r="Q7" s="14">
        <v>4</v>
      </c>
    </row>
    <row r="8" spans="2:17" ht="24" customHeight="1" x14ac:dyDescent="0.15">
      <c r="B8" s="122"/>
      <c r="C8" s="130"/>
      <c r="D8" s="229"/>
      <c r="E8" s="64" t="s">
        <v>27</v>
      </c>
      <c r="F8" s="229"/>
      <c r="G8" s="130"/>
      <c r="H8" s="126"/>
      <c r="I8" s="122"/>
      <c r="J8" s="130"/>
      <c r="K8" s="229"/>
      <c r="L8" s="64" t="s">
        <v>27</v>
      </c>
      <c r="M8" s="229"/>
      <c r="N8" s="130"/>
      <c r="O8" s="126"/>
      <c r="Q8" s="14">
        <v>5</v>
      </c>
    </row>
    <row r="9" spans="2:17" ht="15.95" customHeight="1" thickBot="1" x14ac:dyDescent="0.2">
      <c r="B9" s="123"/>
      <c r="C9" s="234"/>
      <c r="D9" s="230"/>
      <c r="E9" s="85" t="str" cm="1">
        <f t="array" ref="E9">IFERROR(IF(基本情報!$B$15=15,_xlfn.IFS(OR(D8="",F8=""),"",AND(OR(D9="キケン",D9="失格"),OR(F9="キケン",F9="失格")),"",OR(D9="キケン",D9="失格"),"R",OR(F9="キケン",F9="失格"),"L",AND(D8=15,F8&lt;=13),"L",AND(F8=15,D8&lt;=13),"R",D8=21,"L",F8=21,"R",AND(D8&gt;=15,(D8-F8)&gt;=2),"L",AND(F8&gt;=15,(F8-D8)&gt;=2),"R",TRUE,"打切"),IF(基本情報!$B$15=21,_xlfn.IFS(OR(D8="",F8=""),"",AND(OR(D9="キケン",D9="失格"),OR(F9="キケン",F9="失格")),"",OR(D9="キケン",D9="失格"),"R",OR(F9="キケン",F9="失格"),"L",AND(D8=21,F8&lt;=19),"L",AND(F8=21,D8&lt;=19),"R",D8=30,"L",F8=30,"R",AND(D8&gt;=21,(D8-F8)&gt;=2),"L",AND(F8&gt;=21,(F8-D8)&gt;=2),"R",TRUE,"打切"))),"")</f>
        <v/>
      </c>
      <c r="F9" s="230"/>
      <c r="G9" s="234"/>
      <c r="H9" s="127"/>
      <c r="I9" s="123"/>
      <c r="J9" s="234"/>
      <c r="K9" s="233"/>
      <c r="L9" s="85" t="str" cm="1">
        <f t="array" ref="L9">IFERROR(IF(基本情報!$B$15=15,_xlfn.IFS(OR(K8="",M8=""),"",AND(OR(K9="キケン",K9="失格"),OR(M9="キケン",M9="失格")),"",OR(K9="キケン",K9="失格"),"R",OR(M9="キケン",M9="失格"),"L",AND(K8=15,M8&lt;=13),"L",AND(M8=15,K8&lt;=13),"R",K8=21,"L",M8=21,"R",AND(K8&gt;=15,(K8-M8)&gt;=2),"L",AND(M8&gt;=15,(M8-K8)&gt;=2),"R",TRUE,"打切"),IF(基本情報!$B$15=21,_xlfn.IFS(OR(K8="",M8=""),"",AND(OR(K9="キケン",K9="失格"),OR(M9="キケン",M9="失格")),"",OR(K9="キケン",K9="失格"),"R",OR(M9="キケン",M9="失格"),"L",AND(K8=21,M8&lt;=19),"L",AND(M8=21,K8&lt;=19),"R",K8=30,"L",M8=30,"R",AND(K8&gt;=21,(K8-M8)&gt;=2),"L",AND(M8&gt;=21,(M8-K8)&gt;=2),"R",TRUE,"打切"))),"")</f>
        <v/>
      </c>
      <c r="M9" s="233"/>
      <c r="N9" s="234"/>
      <c r="O9" s="127"/>
      <c r="Q9" s="14">
        <v>6</v>
      </c>
    </row>
    <row r="10" spans="2:17" ht="24" customHeight="1" x14ac:dyDescent="0.15">
      <c r="B10" s="222" t="str">
        <f>IF(オーダー!C22="","",オーダー!C22)</f>
        <v/>
      </c>
      <c r="C10" s="129" t="str">
        <f>IF(OR($D$3="キケン",$F$3="キケン"),0,IF(OR(C15="キケン",C15="失格",G15="キケン",G15="失格"),0,IF(E11="","",IF(COUNTIFS($E11:$E15,"L")&gt;2,2,COUNTIFS($E11:$E15,"L")))))</f>
        <v/>
      </c>
      <c r="D10" s="226"/>
      <c r="E10" s="97" t="s">
        <v>27</v>
      </c>
      <c r="F10" s="226"/>
      <c r="G10" s="129" t="str">
        <f>IF(OR($D$3="キケン",$F$3="キケン"),0,IF(OR(C15="キケン",C15="失格",G15="キケン",G15="失格"),0,IF(E11="","",IF(COUNTIFS($E11:$E15,"R")&gt;2,2,COUNTIFS($E11:$E15,"R")))))</f>
        <v/>
      </c>
      <c r="H10" s="125" t="str">
        <f>IF(オーダー!E22="","",オーダー!E22)</f>
        <v/>
      </c>
      <c r="I10" s="124" t="str">
        <f>IF(オーダー!F22="","",オーダー!F22)</f>
        <v/>
      </c>
      <c r="J10" s="129" t="str">
        <f>IF(OR($K$3="キケン",$M$3="キケン"),0,IF(OR(J15="キケン",J15="失格",N15="キケン",N15="失格"),0,IF(L11="","",IF(COUNTIFS($L11:$L15,"L")&gt;2,2,COUNTIFS($L11:$L15,"L")))))</f>
        <v/>
      </c>
      <c r="K10" s="226"/>
      <c r="L10" s="97" t="s">
        <v>27</v>
      </c>
      <c r="M10" s="226"/>
      <c r="N10" s="129" t="str">
        <f>IF(OR($K$3="キケン",$M$3="キケン"),0,IF(OR(J15="キケン",J15="失格",N15="キケン",N15="失格"),0,IF(L11="","",IF(COUNTIFS($L11:$L15,"R")&gt;2,2,COUNTIFS($L11:$L15,"R")))))</f>
        <v/>
      </c>
      <c r="O10" s="125" t="str">
        <f>IF(オーダー!H22="","",オーダー!H22)</f>
        <v/>
      </c>
      <c r="Q10" s="14">
        <v>7</v>
      </c>
    </row>
    <row r="11" spans="2:17" ht="15.95" customHeight="1" thickBot="1" x14ac:dyDescent="0.2">
      <c r="B11" s="122"/>
      <c r="C11" s="130"/>
      <c r="D11" s="227"/>
      <c r="E11" s="85" t="str" cm="1">
        <f t="array" ref="E11">IFERROR(IF(基本情報!$B$15=15,_xlfn.IFS(OR(D10="",F10=""),"",AND(OR(D11="キケン",D11="失格"),OR(F11="キケン",F11="失格")),"",OR(D11="キケン",D11="失格"),"R",OR(F11="キケン",F11="失格"),"L",AND(D10=15,F10&lt;=13),"L",AND(F10=15,D10&lt;=13),"R",D10=21,"L",F10=21,"R",AND(D10&gt;=15,(D10-F10)&gt;=2),"L",AND(F10&gt;=15,(F10-D10)&gt;=2),"R",TRUE,"打切"),IF(基本情報!$B$15=21,_xlfn.IFS(OR(D10="",F10=""),"",AND(OR(D11="キケン",D11="失格"),OR(F11="キケン",F11="失格")),"",OR(D11="キケン",D11="失格"),"R",OR(F11="キケン",F11="失格"),"L",AND(D10=21,F10&lt;=19),"L",AND(F10=21,D10&lt;=19),"R",D10=30,"L",F10=30,"R",AND(D10&gt;=21,(D10-F10)&gt;=2),"L",AND(F10&gt;=21,(F10-D10)&gt;=2),"R",TRUE,"打切"))),"")</f>
        <v/>
      </c>
      <c r="F11" s="227"/>
      <c r="G11" s="130"/>
      <c r="H11" s="126"/>
      <c r="I11" s="122"/>
      <c r="J11" s="130"/>
      <c r="K11" s="227"/>
      <c r="L11" s="85" t="str" cm="1">
        <f t="array" ref="L11">IFERROR(IF(基本情報!$B$15=15,_xlfn.IFS(OR(K10="",M10=""),"",AND(OR(K11="キケン",K11="失格"),OR(M11="キケン",M11="失格")),"",OR(K11="キケン",K11="失格"),"R",OR(M11="キケン",M11="失格"),"L",AND(K10=15,M10&lt;=13),"L",AND(M10=15,K10&lt;=13),"R",K10=21,"L",M10=21,"R",AND(K10&gt;=15,(K10-M10)&gt;=2),"L",AND(M10&gt;=15,(M10-K10)&gt;=2),"R",TRUE,"打切"),IF(基本情報!$B$15=21,_xlfn.IFS(OR(K10="",M10=""),"",AND(OR(K11="キケン",K11="失格"),OR(M11="キケン",M11="失格")),"",OR(K11="キケン",K11="失格"),"R",OR(M11="キケン",M11="失格"),"L",AND(K10=21,M10&lt;=19),"L",AND(M10=21,K10&lt;=19),"R",K10=30,"L",M10=30,"R",AND(K10&gt;=21,(K10-M10)&gt;=2),"L",AND(M10&gt;=21,(M10-K10)&gt;=2),"R",TRUE,"打切"))),"")</f>
        <v/>
      </c>
      <c r="M11" s="227"/>
      <c r="N11" s="130"/>
      <c r="O11" s="126"/>
      <c r="Q11" s="14">
        <v>8</v>
      </c>
    </row>
    <row r="12" spans="2:17" ht="24" customHeight="1" x14ac:dyDescent="0.15">
      <c r="B12" s="122"/>
      <c r="C12" s="130"/>
      <c r="D12" s="228"/>
      <c r="E12" s="98" t="s">
        <v>27</v>
      </c>
      <c r="F12" s="228"/>
      <c r="G12" s="130"/>
      <c r="H12" s="126"/>
      <c r="I12" s="122"/>
      <c r="J12" s="130"/>
      <c r="K12" s="228"/>
      <c r="L12" s="98" t="s">
        <v>27</v>
      </c>
      <c r="M12" s="228"/>
      <c r="N12" s="130"/>
      <c r="O12" s="126"/>
      <c r="Q12" s="14">
        <v>9</v>
      </c>
    </row>
    <row r="13" spans="2:17" ht="15.95" customHeight="1" thickBot="1" x14ac:dyDescent="0.2">
      <c r="B13" s="122"/>
      <c r="C13" s="130"/>
      <c r="D13" s="227"/>
      <c r="E13" s="85" t="str" cm="1">
        <f t="array" ref="E13">IFERROR(IF(基本情報!$B$15=15,_xlfn.IFS(OR(D12="",F12=""),"",AND(OR(D13="キケン",D13="失格"),OR(F13="キケン",F13="失格")),"",OR(D13="キケン",D13="失格"),"R",OR(F13="キケン",F13="失格"),"L",AND(D12=15,F12&lt;=13),"L",AND(F12=15,D12&lt;=13),"R",D12=21,"L",F12=21,"R",AND(D12&gt;=15,(D12-F12)&gt;=2),"L",AND(F12&gt;=15,(F12-D12)&gt;=2),"R",TRUE,"打切"),IF(基本情報!$B$15=21,_xlfn.IFS(OR(D12="",F12=""),"",AND(OR(D13="キケン",D13="失格"),OR(F13="キケン",F13="失格")),"",OR(D13="キケン",D13="失格"),"R",OR(F13="キケン",F13="失格"),"L",AND(D12=21,F12&lt;=19),"L",AND(F12=21,D12&lt;=19),"R",D12=30,"L",F12=30,"R",AND(D12&gt;=21,(D12-F12)&gt;=2),"L",AND(F12&gt;=21,(F12-D12)&gt;=2),"R",TRUE,"打切"))),"")</f>
        <v/>
      </c>
      <c r="F13" s="227"/>
      <c r="G13" s="130"/>
      <c r="H13" s="126"/>
      <c r="I13" s="122"/>
      <c r="J13" s="130"/>
      <c r="K13" s="227"/>
      <c r="L13" s="85" t="str" cm="1">
        <f t="array" ref="L13">IFERROR(IF(基本情報!$B$15=15,_xlfn.IFS(OR(K12="",M12=""),"",AND(OR(K13="キケン",K13="失格"),OR(M13="キケン",M13="失格")),"",OR(K13="キケン",K13="失格"),"R",OR(M13="キケン",M13="失格"),"L",AND(K12=15,M12&lt;=13),"L",AND(M12=15,K12&lt;=13),"R",K12=21,"L",M12=21,"R",AND(K12&gt;=15,(K12-M12)&gt;=2),"L",AND(M12&gt;=15,(M12-K12)&gt;=2),"R",TRUE,"打切"),IF(基本情報!$B$15=21,_xlfn.IFS(OR(K12="",M12=""),"",AND(OR(K13="キケン",K13="失格"),OR(M13="キケン",M13="失格")),"",OR(K13="キケン",K13="失格"),"R",OR(M13="キケン",M13="失格"),"L",AND(K12=21,M12&lt;=19),"L",AND(M12=21,K12&lt;=19),"R",K12=30,"L",M12=30,"R",AND(K12&gt;=21,(K12-M12)&gt;=2),"L",AND(M12&gt;=21,(M12-K12)&gt;=2),"R",TRUE,"打切"))),"")</f>
        <v/>
      </c>
      <c r="M13" s="227"/>
      <c r="N13" s="130"/>
      <c r="O13" s="126"/>
      <c r="Q13" s="14">
        <v>10</v>
      </c>
    </row>
    <row r="14" spans="2:17" ht="24" customHeight="1" x14ac:dyDescent="0.15">
      <c r="B14" s="122"/>
      <c r="C14" s="130"/>
      <c r="D14" s="229"/>
      <c r="E14" s="64" t="s">
        <v>27</v>
      </c>
      <c r="F14" s="229"/>
      <c r="G14" s="130"/>
      <c r="H14" s="126"/>
      <c r="I14" s="122"/>
      <c r="J14" s="130"/>
      <c r="K14" s="229"/>
      <c r="L14" s="64" t="s">
        <v>27</v>
      </c>
      <c r="M14" s="229"/>
      <c r="N14" s="130"/>
      <c r="O14" s="126"/>
      <c r="Q14" s="14">
        <v>11</v>
      </c>
    </row>
    <row r="15" spans="2:17" ht="15.95" customHeight="1" thickBot="1" x14ac:dyDescent="0.2">
      <c r="B15" s="123"/>
      <c r="C15" s="234"/>
      <c r="D15" s="230"/>
      <c r="E15" s="85" t="str" cm="1">
        <f t="array" ref="E15">IFERROR(IF(基本情報!$B$15=15,_xlfn.IFS(OR(D14="",F14=""),"",AND(OR(D15="キケン",D15="失格"),OR(F15="キケン",F15="失格")),"",OR(D15="キケン",D15="失格"),"R",OR(F15="キケン",F15="失格"),"L",AND(D14=15,F14&lt;=13),"L",AND(F14=15,D14&lt;=13),"R",D14=21,"L",F14=21,"R",AND(D14&gt;=15,(D14-F14)&gt;=2),"L",AND(F14&gt;=15,(F14-D14)&gt;=2),"R",TRUE,"打切"),IF(基本情報!$B$15=21,_xlfn.IFS(OR(D14="",F14=""),"",AND(OR(D15="キケン",D15="失格"),OR(F15="キケン",F15="失格")),"",OR(D15="キケン",D15="失格"),"R",OR(F15="キケン",F15="失格"),"L",AND(D14=21,F14&lt;=19),"L",AND(F14=21,D14&lt;=19),"R",D14=30,"L",F14=30,"R",AND(D14&gt;=21,(D14-F14)&gt;=2),"L",AND(F14&gt;=21,(F14-D14)&gt;=2),"R",TRUE,"打切"))),"")</f>
        <v/>
      </c>
      <c r="F15" s="230"/>
      <c r="G15" s="234"/>
      <c r="H15" s="127"/>
      <c r="I15" s="123"/>
      <c r="J15" s="234"/>
      <c r="K15" s="230"/>
      <c r="L15" s="85" t="str" cm="1">
        <f t="array" ref="L15">IFERROR(IF(基本情報!$B$15=15,_xlfn.IFS(OR(K14="",M14=""),"",AND(OR(K15="キケン",K15="失格"),OR(M15="キケン",M15="失格")),"",OR(K15="キケン",K15="失格"),"R",OR(M15="キケン",M15="失格"),"L",AND(K14=15,M14&lt;=13),"L",AND(M14=15,K14&lt;=13),"R",K14=21,"L",M14=21,"R",AND(K14&gt;=15,(K14-M14)&gt;=2),"L",AND(M14&gt;=15,(M14-K14)&gt;=2),"R",TRUE,"打切"),IF(基本情報!$B$15=21,_xlfn.IFS(OR(K14="",M14=""),"",AND(OR(K15="キケン",K15="失格"),OR(M15="キケン",M15="失格")),"",OR(K15="キケン",K15="失格"),"R",OR(M15="キケン",M15="失格"),"L",AND(K14=21,M14&lt;=19),"L",AND(M14=21,K14&lt;=19),"R",K14=30,"L",M14=30,"R",AND(K14&gt;=21,(K14-M14)&gt;=2),"L",AND(M14&gt;=21,(M14-K14)&gt;=2),"R",TRUE,"打切"))),"")</f>
        <v/>
      </c>
      <c r="M15" s="230"/>
      <c r="N15" s="234"/>
      <c r="O15" s="127"/>
      <c r="Q15" s="14">
        <v>12</v>
      </c>
    </row>
    <row r="16" spans="2:17" ht="24" customHeight="1" x14ac:dyDescent="0.15">
      <c r="B16" s="222" t="str">
        <f>IF(オーダー!C23="","",オーダー!C23)</f>
        <v/>
      </c>
      <c r="C16" s="129" t="str">
        <f>IF(OR($D$3="キケン",$F$3="キケン"),0,IF(OR(C21="キケン",C21="失格",G21="キケン",G21="失格"),0,IF(E17="","",IF(COUNTIFS($E17:$E21,"L")&gt;2,2,COUNTIFS($E17:$E21,"L")))))</f>
        <v/>
      </c>
      <c r="D16" s="226"/>
      <c r="E16" s="97" t="s">
        <v>27</v>
      </c>
      <c r="F16" s="226"/>
      <c r="G16" s="129" t="str">
        <f>IF(OR($D$3="キケン",$F$3="キケン"),0,IF(OR(C21="キケン",C21="失格",G21="キケン",G21="失格"),0,IF(E17="","",IF(COUNTIFS($E17:$E21,"R")&gt;2,2,COUNTIFS($E17:$E21,"R")))))</f>
        <v/>
      </c>
      <c r="H16" s="125" t="str">
        <f>IF(オーダー!E23="","",オーダー!E23)</f>
        <v/>
      </c>
      <c r="I16" s="124" t="str">
        <f>IF(オーダー!F23="","",オーダー!F23)</f>
        <v/>
      </c>
      <c r="J16" s="129" t="str">
        <f>IF(OR($K$3="キケン",$M$3="キケン"),0,IF(OR(J21="キケン",J21="失格",N21="キケン",N21="失格"),0,IF(L17="","",IF(COUNTIFS($L17:$L21,"L")&gt;2,2,COUNTIFS($L17:$L21,"L")))))</f>
        <v/>
      </c>
      <c r="K16" s="226"/>
      <c r="L16" s="97" t="s">
        <v>27</v>
      </c>
      <c r="M16" s="226"/>
      <c r="N16" s="129" t="str">
        <f>IF(OR($K$3="キケン",$M$3="キケン"),0,IF(OR(J21="キケン",J21="失格",N21="キケン",N21="失格"),0,IF(L17="","",IF(COUNTIFS($L17:$L21,"R")&gt;2,2,COUNTIFS($L17:$L21,"R")))))</f>
        <v/>
      </c>
      <c r="O16" s="125" t="str">
        <f>IF(オーダー!H23="","",オーダー!H23)</f>
        <v/>
      </c>
      <c r="Q16" s="14">
        <v>13</v>
      </c>
    </row>
    <row r="17" spans="2:17" ht="15.95" customHeight="1" thickBot="1" x14ac:dyDescent="0.2">
      <c r="B17" s="122"/>
      <c r="C17" s="130"/>
      <c r="D17" s="227"/>
      <c r="E17" s="85" t="str" cm="1">
        <f t="array" ref="E17">IFERROR(IF(基本情報!$B$15=15,_xlfn.IFS(OR(D16="",F16=""),"",AND(OR(D17="キケン",D17="失格"),OR(F17="キケン",F17="失格")),"",OR(D17="キケン",D17="失格"),"R",OR(F17="キケン",F17="失格"),"L",AND(D16=15,F16&lt;=13),"L",AND(F16=15,D16&lt;=13),"R",D16=21,"L",F16=21,"R",AND(D16&gt;=15,(D16-F16)&gt;=2),"L",AND(F16&gt;=15,(F16-D16)&gt;=2),"R",TRUE,"打切"),IF(基本情報!$B$15=21,_xlfn.IFS(OR(D16="",F16=""),"",AND(OR(D17="キケン",D17="失格"),OR(F17="キケン",F17="失格")),"",OR(D17="キケン",D17="失格"),"R",OR(F17="キケン",F17="失格"),"L",AND(D16=21,F16&lt;=19),"L",AND(F16=21,D16&lt;=19),"R",D16=30,"L",F16=30,"R",AND(D16&gt;=21,(D16-F16)&gt;=2),"L",AND(F16&gt;=21,(F16-D16)&gt;=2),"R",TRUE,"打切"))),"")</f>
        <v/>
      </c>
      <c r="F17" s="227"/>
      <c r="G17" s="130"/>
      <c r="H17" s="126"/>
      <c r="I17" s="122"/>
      <c r="J17" s="130"/>
      <c r="K17" s="227"/>
      <c r="L17" s="85" t="str" cm="1">
        <f t="array" ref="L17">IFERROR(IF(基本情報!$B$15=15,_xlfn.IFS(OR(K16="",M16=""),"",AND(OR(K17="キケン",K17="失格"),OR(M17="キケン",M17="失格")),"",OR(K17="キケン",K17="失格"),"R",OR(M17="キケン",M17="失格"),"L",AND(K16=15,M16&lt;=13),"L",AND(M16=15,K16&lt;=13),"R",K16=21,"L",M16=21,"R",AND(K16&gt;=15,(K16-M16)&gt;=2),"L",AND(M16&gt;=15,(M16-K16)&gt;=2),"R",TRUE,"打切"),IF(基本情報!$B$15=21,_xlfn.IFS(OR(K16="",M16=""),"",AND(OR(K17="キケン",K17="失格"),OR(M17="キケン",M17="失格")),"",OR(K17="キケン",K17="失格"),"R",OR(M17="キケン",M17="失格"),"L",AND(K16=21,M16&lt;=19),"L",AND(M16=21,K16&lt;=19),"R",K16=30,"L",M16=30,"R",AND(K16&gt;=21,(K16-M16)&gt;=2),"L",AND(M16&gt;=21,(M16-K16)&gt;=2),"R",TRUE,"打切"))),"")</f>
        <v/>
      </c>
      <c r="M17" s="227"/>
      <c r="N17" s="130"/>
      <c r="O17" s="126"/>
      <c r="Q17" s="14">
        <v>14</v>
      </c>
    </row>
    <row r="18" spans="2:17" ht="24" customHeight="1" x14ac:dyDescent="0.15">
      <c r="B18" s="122"/>
      <c r="C18" s="130"/>
      <c r="D18" s="228"/>
      <c r="E18" s="98" t="s">
        <v>27</v>
      </c>
      <c r="F18" s="228"/>
      <c r="G18" s="130"/>
      <c r="H18" s="126"/>
      <c r="I18" s="122"/>
      <c r="J18" s="130"/>
      <c r="K18" s="228"/>
      <c r="L18" s="98" t="s">
        <v>27</v>
      </c>
      <c r="M18" s="228"/>
      <c r="N18" s="130"/>
      <c r="O18" s="126"/>
      <c r="Q18" s="14">
        <v>15</v>
      </c>
    </row>
    <row r="19" spans="2:17" ht="15.95" customHeight="1" thickBot="1" x14ac:dyDescent="0.2">
      <c r="B19" s="122" t="str">
        <f>IF(オーダー!C24="","",オーダー!C24)</f>
        <v/>
      </c>
      <c r="C19" s="130"/>
      <c r="D19" s="227"/>
      <c r="E19" s="85" t="str" cm="1">
        <f t="array" ref="E19">IFERROR(IF(基本情報!$B$15=15,_xlfn.IFS(OR(D18="",F18=""),"",AND(OR(D19="キケン",D19="失格"),OR(F19="キケン",F19="失格")),"",OR(D19="キケン",D19="失格"),"R",OR(F19="キケン",F19="失格"),"L",AND(D18=15,F18&lt;=13),"L",AND(F18=15,D18&lt;=13),"R",D18=21,"L",F18=21,"R",AND(D18&gt;=15,(D18-F18)&gt;=2),"L",AND(F18&gt;=15,(F18-D18)&gt;=2),"R",TRUE,"打切"),IF(基本情報!$B$15=21,_xlfn.IFS(OR(D18="",F18=""),"",AND(OR(D19="キケン",D19="失格"),OR(F19="キケン",F19="失格")),"",OR(D19="キケン",D19="失格"),"R",OR(F19="キケン",F19="失格"),"L",AND(D18=21,F18&lt;=19),"L",AND(F18=21,D18&lt;=19),"R",D18=30,"L",F18=30,"R",AND(D18&gt;=21,(D18-F18)&gt;=2),"L",AND(F18&gt;=21,(F18-D18)&gt;=2),"R",TRUE,"打切"))),"")</f>
        <v/>
      </c>
      <c r="F19" s="227"/>
      <c r="G19" s="130"/>
      <c r="H19" s="126" t="str">
        <f>IF(オーダー!E24="","",オーダー!E24)</f>
        <v/>
      </c>
      <c r="I19" s="122" t="str">
        <f>IF(オーダー!F24="","",オーダー!F24)</f>
        <v/>
      </c>
      <c r="J19" s="130"/>
      <c r="K19" s="227"/>
      <c r="L19" s="85" t="str" cm="1">
        <f t="array" ref="L19">IFERROR(IF(基本情報!$B$15=15,_xlfn.IFS(OR(K18="",M18=""),"",AND(OR(K19="キケン",K19="失格"),OR(M19="キケン",M19="失格")),"",OR(K19="キケン",K19="失格"),"R",OR(M19="キケン",M19="失格"),"L",AND(K18=15,M18&lt;=13),"L",AND(M18=15,K18&lt;=13),"R",K18=21,"L",M18=21,"R",AND(K18&gt;=15,(K18-M18)&gt;=2),"L",AND(M18&gt;=15,(M18-K18)&gt;=2),"R",TRUE,"打切"),IF(基本情報!$B$15=21,_xlfn.IFS(OR(K18="",M18=""),"",AND(OR(K19="キケン",K19="失格"),OR(M19="キケン",M19="失格")),"",OR(K19="キケン",K19="失格"),"R",OR(M19="キケン",M19="失格"),"L",AND(K18=21,M18&lt;=19),"L",AND(M18=21,K18&lt;=19),"R",K18=30,"L",M18=30,"R",AND(K18&gt;=21,(K18-M18)&gt;=2),"L",AND(M18&gt;=21,(M18-K18)&gt;=2),"R",TRUE,"打切"))),"")</f>
        <v/>
      </c>
      <c r="M19" s="227"/>
      <c r="N19" s="130"/>
      <c r="O19" s="126" t="str">
        <f>IF(オーダー!H24="","",オーダー!H24)</f>
        <v/>
      </c>
      <c r="Q19" s="14">
        <v>16</v>
      </c>
    </row>
    <row r="20" spans="2:17" ht="24" customHeight="1" x14ac:dyDescent="0.15">
      <c r="B20" s="122"/>
      <c r="C20" s="130"/>
      <c r="D20" s="229"/>
      <c r="E20" s="64" t="s">
        <v>27</v>
      </c>
      <c r="F20" s="229"/>
      <c r="G20" s="130"/>
      <c r="H20" s="126"/>
      <c r="I20" s="122"/>
      <c r="J20" s="130"/>
      <c r="K20" s="229"/>
      <c r="L20" s="64" t="s">
        <v>27</v>
      </c>
      <c r="M20" s="229"/>
      <c r="N20" s="130"/>
      <c r="O20" s="126"/>
      <c r="Q20" s="14">
        <v>17</v>
      </c>
    </row>
    <row r="21" spans="2:17" ht="15.95" customHeight="1" thickBot="1" x14ac:dyDescent="0.2">
      <c r="B21" s="123"/>
      <c r="C21" s="234"/>
      <c r="D21" s="230"/>
      <c r="E21" s="85" t="str" cm="1">
        <f t="array" ref="E21">IFERROR(IF(基本情報!$B$15=15,_xlfn.IFS(OR(D20="",F20=""),"",AND(OR(D21="キケン",D21="失格"),OR(F21="キケン",F21="失格")),"",OR(D21="キケン",D21="失格"),"R",OR(F21="キケン",F21="失格"),"L",AND(D20=15,F20&lt;=13),"L",AND(F20=15,D20&lt;=13),"R",D20=21,"L",F20=21,"R",AND(D20&gt;=15,(D20-F20)&gt;=2),"L",AND(F20&gt;=15,(F20-D20)&gt;=2),"R",TRUE,"打切"),IF(基本情報!$B$15=21,_xlfn.IFS(OR(D20="",F20=""),"",AND(OR(D21="キケン",D21="失格"),OR(F21="キケン",F21="失格")),"",OR(D21="キケン",D21="失格"),"R",OR(F21="キケン",F21="失格"),"L",AND(D20=21,F20&lt;=19),"L",AND(F20=21,D20&lt;=19),"R",D20=30,"L",F20=30,"R",AND(D20&gt;=21,(D20-F20)&gt;=2),"L",AND(F20&gt;=21,(F20-D20)&gt;=2),"R",TRUE,"打切"))),"")</f>
        <v/>
      </c>
      <c r="F21" s="230"/>
      <c r="G21" s="234"/>
      <c r="H21" s="127"/>
      <c r="I21" s="123"/>
      <c r="J21" s="234"/>
      <c r="K21" s="230"/>
      <c r="L21" s="85" t="str" cm="1">
        <f t="array" ref="L21">IFERROR(IF(基本情報!$B$15=15,_xlfn.IFS(OR(K20="",M20=""),"",AND(OR(K21="キケン",K21="失格"),OR(M21="キケン",M21="失格")),"",OR(K21="キケン",K21="失格"),"R",OR(M21="キケン",M21="失格"),"L",AND(K20=15,M20&lt;=13),"L",AND(M20=15,K20&lt;=13),"R",K20=21,"L",M20=21,"R",AND(K20&gt;=15,(K20-M20)&gt;=2),"L",AND(M20&gt;=15,(M20-K20)&gt;=2),"R",TRUE,"打切"),IF(基本情報!$B$15=21,_xlfn.IFS(OR(K20="",M20=""),"",AND(OR(K21="キケン",K21="失格"),OR(M21="キケン",M21="失格")),"",OR(K21="キケン",K21="失格"),"R",OR(M21="キケン",M21="失格"),"L",AND(K20=21,M20&lt;=19),"L",AND(M20=21,K20&lt;=19),"R",K20=30,"L",M20=30,"R",AND(K20&gt;=21,(K20-M20)&gt;=2),"L",AND(M20&gt;=21,(M20-K20)&gt;=2),"R",TRUE,"打切"))),"")</f>
        <v/>
      </c>
      <c r="M21" s="230"/>
      <c r="N21" s="234"/>
      <c r="O21" s="127"/>
      <c r="Q21" s="14">
        <v>18</v>
      </c>
    </row>
    <row r="22" spans="2:17" ht="24" customHeight="1" x14ac:dyDescent="0.15">
      <c r="B22" s="222" t="str">
        <f>IF(メンバーチェンジ!C13="",IF(オーダー!C25="","",オーダー!C25),メンバーチェンジ!C13)</f>
        <v/>
      </c>
      <c r="C22" s="129" t="str">
        <f>IF(OR($D$3="キケン",$F$3="キケン"),0,IF(OR(C27="キケン",C27="失格",G27="キケン",G27="失格"),0,IF(E23="","",IF(COUNTIFS($E23:$E27,"L")&gt;2,2,COUNTIFS($E23:$E27,"L")))))</f>
        <v/>
      </c>
      <c r="D22" s="226"/>
      <c r="E22" s="97" t="s">
        <v>27</v>
      </c>
      <c r="F22" s="226"/>
      <c r="G22" s="129" t="str">
        <f>IF(OR($D$3="キケン",$F$3="キケン"),0,IF(OR(C27="キケン",C27="失格",G27="キケン",G27="失格"),0,IF(E23="","",IF(COUNTIFS($E23:$E27,"R")&gt;2,2,COUNTIFS($E23:$E27,"R")))))</f>
        <v/>
      </c>
      <c r="H22" s="125" t="str">
        <f>IF(メンバーチェンジ!E13="",IF(オーダー!E25="","",オーダー!E25),メンバーチェンジ!E13)</f>
        <v/>
      </c>
      <c r="I22" s="124" t="str">
        <f>IF(メンバーチェンジ!F13="",IF(オーダー!F25="","",オーダー!F25),メンバーチェンジ!F13)</f>
        <v/>
      </c>
      <c r="J22" s="129" t="str">
        <f>IF(OR($K$3="キケン",$M$3="キケン"),0,IF(OR(J27="キケン",J27="失格",N27="キケン",N27="失格"),0,IF(L23="","",IF(COUNTIFS($L23:$L27,"L")&gt;2,2,COUNTIFS($L23:$L27,"L")))))</f>
        <v/>
      </c>
      <c r="K22" s="226"/>
      <c r="L22" s="97" t="s">
        <v>27</v>
      </c>
      <c r="M22" s="226"/>
      <c r="N22" s="129" t="str">
        <f>IF(OR($K$3="キケン",$M$3="キケン"),0,IF(OR(J27="キケン",J27="失格",N27="キケン",N27="失格"),0,IF(L23="","",IF(COUNTIFS($L23:$L27,"R")&gt;2,2,COUNTIFS($L23:$L27,"R")))))</f>
        <v/>
      </c>
      <c r="O22" s="125" t="str">
        <f>IF(メンバーチェンジ!H13="",IF(オーダー!H25="","",オーダー!H25),メンバーチェンジ!H13)</f>
        <v/>
      </c>
      <c r="Q22" s="14">
        <v>19</v>
      </c>
    </row>
    <row r="23" spans="2:17" ht="15.95" customHeight="1" thickBot="1" x14ac:dyDescent="0.2">
      <c r="B23" s="122"/>
      <c r="C23" s="130"/>
      <c r="D23" s="227"/>
      <c r="E23" s="85" t="str" cm="1">
        <f t="array" ref="E23">IFERROR(IF(基本情報!$B$15=15,_xlfn.IFS(OR(D22="",F22=""),"",AND(OR(D23="キケン",D23="失格"),OR(F23="キケン",F23="失格")),"",OR(D23="キケン",D23="失格"),"R",OR(F23="キケン",F23="失格"),"L",AND(D22=15,F22&lt;=13),"L",AND(F22=15,D22&lt;=13),"R",D22=21,"L",F22=21,"R",AND(D22&gt;=15,(D22-F22)&gt;=2),"L",AND(F22&gt;=15,(F22-D22)&gt;=2),"R",TRUE,"打切"),IF(基本情報!$B$15=21,_xlfn.IFS(OR(D22="",F22=""),"",AND(OR(D23="キケン",D23="失格"),OR(F23="キケン",F23="失格")),"",OR(D23="キケン",D23="失格"),"R",OR(F23="キケン",F23="失格"),"L",AND(D22=21,F22&lt;=19),"L",AND(F22=21,D22&lt;=19),"R",D22=30,"L",F22=30,"R",AND(D22&gt;=21,(D22-F22)&gt;=2),"L",AND(F22&gt;=21,(F22-D22)&gt;=2),"R",TRUE,"打切"))),"")</f>
        <v/>
      </c>
      <c r="F23" s="227"/>
      <c r="G23" s="130"/>
      <c r="H23" s="126"/>
      <c r="I23" s="122"/>
      <c r="J23" s="130"/>
      <c r="K23" s="227"/>
      <c r="L23" s="85" t="str" cm="1">
        <f t="array" ref="L23">IFERROR(IF(基本情報!$B$15=15,_xlfn.IFS(OR(K22="",M22=""),"",AND(OR(K23="キケン",K23="失格"),OR(M23="キケン",M23="失格")),"",OR(K23="キケン",K23="失格"),"R",OR(M23="キケン",M23="失格"),"L",AND(K22=15,M22&lt;=13),"L",AND(M22=15,K22&lt;=13),"R",K22=21,"L",M22=21,"R",AND(K22&gt;=15,(K22-M22)&gt;=2),"L",AND(M22&gt;=15,(M22-K22)&gt;=2),"R",TRUE,"打切"),IF(基本情報!$B$15=21,_xlfn.IFS(OR(K22="",M22=""),"",AND(OR(K23="キケン",K23="失格"),OR(M23="キケン",M23="失格")),"",OR(K23="キケン",K23="失格"),"R",OR(M23="キケン",M23="失格"),"L",AND(K22=21,M22&lt;=19),"L",AND(M22=21,K22&lt;=19),"R",K22=30,"L",M22=30,"R",AND(K22&gt;=21,(K22-M22)&gt;=2),"L",AND(M22&gt;=21,(M22-K22)&gt;=2),"R",TRUE,"打切"))),"")</f>
        <v/>
      </c>
      <c r="M23" s="227"/>
      <c r="N23" s="130"/>
      <c r="O23" s="126"/>
      <c r="Q23" s="14">
        <v>20</v>
      </c>
    </row>
    <row r="24" spans="2:17" ht="24" customHeight="1" x14ac:dyDescent="0.15">
      <c r="B24" s="122"/>
      <c r="C24" s="130"/>
      <c r="D24" s="228"/>
      <c r="E24" s="98" t="s">
        <v>27</v>
      </c>
      <c r="F24" s="228"/>
      <c r="G24" s="130"/>
      <c r="H24" s="126"/>
      <c r="I24" s="122"/>
      <c r="J24" s="130"/>
      <c r="K24" s="228"/>
      <c r="L24" s="98" t="s">
        <v>27</v>
      </c>
      <c r="M24" s="228"/>
      <c r="N24" s="130"/>
      <c r="O24" s="126"/>
      <c r="Q24" s="14">
        <v>21</v>
      </c>
    </row>
    <row r="25" spans="2:17" ht="15.95" customHeight="1" thickBot="1" x14ac:dyDescent="0.2">
      <c r="B25" s="122" t="str">
        <f>IF(メンバーチェンジ!C14="",IF(オーダー!C26="","",オーダー!C26),メンバーチェンジ!C14)</f>
        <v/>
      </c>
      <c r="C25" s="130"/>
      <c r="D25" s="227"/>
      <c r="E25" s="85" t="str" cm="1">
        <f t="array" ref="E25">IFERROR(IF(基本情報!$B$15=15,_xlfn.IFS(OR(D24="",F24=""),"",AND(OR(D25="キケン",D25="失格"),OR(F25="キケン",F25="失格")),"",OR(D25="キケン",D25="失格"),"R",OR(F25="キケン",F25="失格"),"L",AND(D24=15,F24&lt;=13),"L",AND(F24=15,D24&lt;=13),"R",D24=21,"L",F24=21,"R",AND(D24&gt;=15,(D24-F24)&gt;=2),"L",AND(F24&gt;=15,(F24-D24)&gt;=2),"R",TRUE,"打切"),IF(基本情報!$B$15=21,_xlfn.IFS(OR(D24="",F24=""),"",AND(OR(D25="キケン",D25="失格"),OR(F25="キケン",F25="失格")),"",OR(D25="キケン",D25="失格"),"R",OR(F25="キケン",F25="失格"),"L",AND(D24=21,F24&lt;=19),"L",AND(F24=21,D24&lt;=19),"R",D24=30,"L",F24=30,"R",AND(D24&gt;=21,(D24-F24)&gt;=2),"L",AND(F24&gt;=21,(F24-D24)&gt;=2),"R",TRUE,"打切"))),"")</f>
        <v/>
      </c>
      <c r="F25" s="227"/>
      <c r="G25" s="130"/>
      <c r="H25" s="126" t="str">
        <f>IF(メンバーチェンジ!E14="",IF(オーダー!E26="","",オーダー!E26),メンバーチェンジ!E14)</f>
        <v/>
      </c>
      <c r="I25" s="122" t="str">
        <f>IF(メンバーチェンジ!F14="",IF(オーダー!F26="","",オーダー!F26),メンバーチェンジ!F14)</f>
        <v/>
      </c>
      <c r="J25" s="130"/>
      <c r="K25" s="227"/>
      <c r="L25" s="85" t="str" cm="1">
        <f t="array" ref="L25">IFERROR(IF(基本情報!$B$15=15,_xlfn.IFS(OR(K24="",M24=""),"",AND(OR(K25="キケン",K25="失格"),OR(M25="キケン",M25="失格")),"",OR(K25="キケン",K25="失格"),"R",OR(M25="キケン",M25="失格"),"L",AND(K24=15,M24&lt;=13),"L",AND(M24=15,K24&lt;=13),"R",K24=21,"L",M24=21,"R",AND(K24&gt;=15,(K24-M24)&gt;=2),"L",AND(M24&gt;=15,(M24-K24)&gt;=2),"R",TRUE,"打切"),IF(基本情報!$B$15=21,_xlfn.IFS(OR(K24="",M24=""),"",AND(OR(K25="キケン",K25="失格"),OR(M25="キケン",M25="失格")),"",OR(K25="キケン",K25="失格"),"R",OR(M25="キケン",M25="失格"),"L",AND(K24=21,M24&lt;=19),"L",AND(M24=21,K24&lt;=19),"R",K24=30,"L",M24=30,"R",AND(K24&gt;=21,(K24-M24)&gt;=2),"L",AND(M24&gt;=21,(M24-K24)&gt;=2),"R",TRUE,"打切"))),"")</f>
        <v/>
      </c>
      <c r="M25" s="227"/>
      <c r="N25" s="130"/>
      <c r="O25" s="126" t="str">
        <f>IF(メンバーチェンジ!H14="",IF(オーダー!H26="","",オーダー!H26),メンバーチェンジ!H14)</f>
        <v/>
      </c>
      <c r="Q25" s="14">
        <v>22</v>
      </c>
    </row>
    <row r="26" spans="2:17" ht="24" customHeight="1" x14ac:dyDescent="0.15">
      <c r="B26" s="122"/>
      <c r="C26" s="130"/>
      <c r="D26" s="229"/>
      <c r="E26" s="64" t="s">
        <v>27</v>
      </c>
      <c r="F26" s="229"/>
      <c r="G26" s="130"/>
      <c r="H26" s="126"/>
      <c r="I26" s="122"/>
      <c r="J26" s="130"/>
      <c r="K26" s="229"/>
      <c r="L26" s="64" t="s">
        <v>27</v>
      </c>
      <c r="M26" s="229"/>
      <c r="N26" s="130"/>
      <c r="O26" s="126"/>
      <c r="Q26" s="14">
        <v>23</v>
      </c>
    </row>
    <row r="27" spans="2:17" ht="15.95" customHeight="1" thickBot="1" x14ac:dyDescent="0.2">
      <c r="B27" s="123"/>
      <c r="C27" s="234"/>
      <c r="D27" s="230"/>
      <c r="E27" s="85" t="str" cm="1">
        <f t="array" ref="E27">IFERROR(IF(基本情報!$B$15=15,_xlfn.IFS(OR(D26="",F26=""),"",AND(OR(D27="キケン",D27="失格"),OR(F27="キケン",F27="失格")),"",OR(D27="キケン",D27="失格"),"R",OR(F27="キケン",F27="失格"),"L",AND(D26=15,F26&lt;=13),"L",AND(F26=15,D26&lt;=13),"R",D26=21,"L",F26=21,"R",AND(D26&gt;=15,(D26-F26)&gt;=2),"L",AND(F26&gt;=15,(F26-D26)&gt;=2),"R",TRUE,"打切"),IF(基本情報!$B$15=21,_xlfn.IFS(OR(D26="",F26=""),"",AND(OR(D27="キケン",D27="失格"),OR(F27="キケン",F27="失格")),"",OR(D27="キケン",D27="失格"),"R",OR(F27="キケン",F27="失格"),"L",AND(D26=21,F26&lt;=19),"L",AND(F26=21,D26&lt;=19),"R",D26=30,"L",F26=30,"R",AND(D26&gt;=21,(D26-F26)&gt;=2),"L",AND(F26&gt;=21,(F26-D26)&gt;=2),"R",TRUE,"打切"))),"")</f>
        <v/>
      </c>
      <c r="F27" s="230"/>
      <c r="G27" s="234"/>
      <c r="H27" s="127"/>
      <c r="I27" s="123"/>
      <c r="J27" s="234"/>
      <c r="K27" s="230"/>
      <c r="L27" s="85" t="str" cm="1">
        <f t="array" ref="L27">IFERROR(IF(基本情報!$B$15=15,_xlfn.IFS(OR(K26="",M26=""),"",AND(OR(K27="キケン",K27="失格"),OR(M27="キケン",M27="失格")),"",OR(K27="キケン",K27="失格"),"R",OR(M27="キケン",M27="失格"),"L",AND(K26=15,M26&lt;=13),"L",AND(M26=15,K26&lt;=13),"R",K26=21,"L",M26=21,"R",AND(K26&gt;=15,(K26-M26)&gt;=2),"L",AND(M26&gt;=15,(M26-K26)&gt;=2),"R",TRUE,"打切"),IF(基本情報!$B$15=21,_xlfn.IFS(OR(K26="",M26=""),"",AND(OR(K27="キケン",K27="失格"),OR(M27="キケン",M27="失格")),"",OR(K27="キケン",K27="失格"),"R",OR(M27="キケン",M27="失格"),"L",AND(K26=21,M26&lt;=19),"L",AND(M26=21,K26&lt;=19),"R",K26=30,"L",M26=30,"R",AND(K26&gt;=21,(K26-M26)&gt;=2),"L",AND(M26&gt;=21,(M26-K26)&gt;=2),"R",TRUE,"打切"))),"")</f>
        <v/>
      </c>
      <c r="M27" s="230"/>
      <c r="N27" s="234"/>
      <c r="O27" s="127"/>
      <c r="Q27" s="14">
        <v>24</v>
      </c>
    </row>
    <row r="28" spans="2:17" ht="24" customHeight="1" x14ac:dyDescent="0.15">
      <c r="B28" s="222" t="str">
        <f>IF(メンバーチェンジ!C15="",IF(オーダー!C27="","",オーダー!C27),メンバーチェンジ!C15)</f>
        <v/>
      </c>
      <c r="C28" s="129" t="str">
        <f>IF(OR($D$3="キケン",$F$3="キケン"),0,IF(OR(C33="キケン",C33="失格",G33="キケン",G33="失格"),0,IF(E29="","",IF(COUNTIFS($E29:$E33,"L")&gt;2,2,COUNTIFS($E29:$E33,"L")))))</f>
        <v/>
      </c>
      <c r="D28" s="226"/>
      <c r="E28" s="97" t="s">
        <v>27</v>
      </c>
      <c r="F28" s="226"/>
      <c r="G28" s="129" t="str">
        <f>IF(OR($D$3="キケン",$F$3="キケン"),0,IF(OR(C33="キケン",C33="失格",G33="キケン",G33="失格"),0,IF(E29="","",IF(COUNTIFS($E29:$E33,"R")&gt;2,2,COUNTIFS($E29:$E33,"R")))))</f>
        <v/>
      </c>
      <c r="H28" s="125" t="str">
        <f>IF(メンバーチェンジ!E15="",IF(オーダー!E27="","",オーダー!E27),メンバーチェンジ!E15)</f>
        <v/>
      </c>
      <c r="I28" s="124" t="str">
        <f>IF(メンバーチェンジ!F15="",IF(オーダー!F27="","",オーダー!F27),メンバーチェンジ!F15)</f>
        <v/>
      </c>
      <c r="J28" s="129" t="str">
        <f>IF(OR($K$3="キケン",$M$3="キケン"),0,IF(OR(J33="キケン",J33="失格",N33="キケン",N33="失格"),0,IF(L29="","",IF(COUNTIFS($L29:$L33,"L")&gt;2,2,COUNTIFS($L29:$L33,"L")))))</f>
        <v/>
      </c>
      <c r="K28" s="226"/>
      <c r="L28" s="97" t="s">
        <v>27</v>
      </c>
      <c r="M28" s="226"/>
      <c r="N28" s="129" t="str">
        <f>IF(OR($K$3="キケン",$M$3="キケン"),0,IF(OR(J33="キケン",J33="失格",N33="キケン",N33="失格"),0,IF(L29="","",IF(COUNTIFS($L29:$L33,"R")&gt;2,2,COUNTIFS($L29:$L33,"R")))))</f>
        <v/>
      </c>
      <c r="O28" s="125" t="str">
        <f>IF(メンバーチェンジ!H15="",IF(オーダー!H27="","",オーダー!H27),メンバーチェンジ!H15)</f>
        <v/>
      </c>
      <c r="Q28" s="14">
        <v>25</v>
      </c>
    </row>
    <row r="29" spans="2:17" ht="15.95" customHeight="1" thickBot="1" x14ac:dyDescent="0.2">
      <c r="B29" s="122"/>
      <c r="C29" s="130"/>
      <c r="D29" s="227"/>
      <c r="E29" s="85" t="str" cm="1">
        <f t="array" ref="E29">IFERROR(IF(基本情報!$B$15=15,_xlfn.IFS(OR(D28="",F28=""),"",AND(OR(D29="キケン",D29="失格"),OR(F29="キケン",F29="失格")),"",OR(D29="キケン",D29="失格"),"R",OR(F29="キケン",F29="失格"),"L",AND(D28=15,F28&lt;=13),"L",AND(F28=15,D28&lt;=13),"R",D28=21,"L",F28=21,"R",AND(D28&gt;=15,(D28-F28)&gt;=2),"L",AND(F28&gt;=15,(F28-D28)&gt;=2),"R",TRUE,"打切"),IF(基本情報!$B$15=21,_xlfn.IFS(OR(D28="",F28=""),"",AND(OR(D29="キケン",D29="失格"),OR(F29="キケン",F29="失格")),"",OR(D29="キケン",D29="失格"),"R",OR(F29="キケン",F29="失格"),"L",AND(D28=21,F28&lt;=19),"L",AND(F28=21,D28&lt;=19),"R",D28=30,"L",F28=30,"R",AND(D28&gt;=21,(D28-F28)&gt;=2),"L",AND(F28&gt;=21,(F28-D28)&gt;=2),"R",TRUE,"打切"))),"")</f>
        <v/>
      </c>
      <c r="F29" s="227"/>
      <c r="G29" s="130"/>
      <c r="H29" s="126"/>
      <c r="I29" s="122"/>
      <c r="J29" s="130"/>
      <c r="K29" s="227"/>
      <c r="L29" s="85" t="str" cm="1">
        <f t="array" ref="L29">IFERROR(IF(基本情報!$B$15=15,_xlfn.IFS(OR(K28="",M28=""),"",AND(OR(K29="キケン",K29="失格"),OR(M29="キケン",M29="失格")),"",OR(K29="キケン",K29="失格"),"R",OR(M29="キケン",M29="失格"),"L",AND(K28=15,M28&lt;=13),"L",AND(M28=15,K28&lt;=13),"R",K28=21,"L",M28=21,"R",AND(K28&gt;=15,(K28-M28)&gt;=2),"L",AND(M28&gt;=15,(M28-K28)&gt;=2),"R",TRUE,"打切"),IF(基本情報!$B$15=21,_xlfn.IFS(OR(K28="",M28=""),"",AND(OR(K29="キケン",K29="失格"),OR(M29="キケン",M29="失格")),"",OR(K29="キケン",K29="失格"),"R",OR(M29="キケン",M29="失格"),"L",AND(K28=21,M28&lt;=19),"L",AND(M28=21,K28&lt;=19),"R",K28=30,"L",M28=30,"R",AND(K28&gt;=21,(K28-M28)&gt;=2),"L",AND(M28&gt;=21,(M28-K28)&gt;=2),"R",TRUE,"打切"))),"")</f>
        <v/>
      </c>
      <c r="M29" s="227"/>
      <c r="N29" s="130"/>
      <c r="O29" s="126"/>
      <c r="Q29" s="14">
        <v>26</v>
      </c>
    </row>
    <row r="30" spans="2:17" ht="24" customHeight="1" x14ac:dyDescent="0.15">
      <c r="B30" s="122"/>
      <c r="C30" s="130"/>
      <c r="D30" s="228"/>
      <c r="E30" s="98" t="s">
        <v>27</v>
      </c>
      <c r="F30" s="228"/>
      <c r="G30" s="130"/>
      <c r="H30" s="126"/>
      <c r="I30" s="122"/>
      <c r="J30" s="130"/>
      <c r="K30" s="228"/>
      <c r="L30" s="98" t="s">
        <v>27</v>
      </c>
      <c r="M30" s="228"/>
      <c r="N30" s="130"/>
      <c r="O30" s="126"/>
      <c r="Q30" s="14">
        <v>27</v>
      </c>
    </row>
    <row r="31" spans="2:17" ht="15.95" customHeight="1" thickBot="1" x14ac:dyDescent="0.2">
      <c r="B31" s="122"/>
      <c r="C31" s="130"/>
      <c r="D31" s="227"/>
      <c r="E31" s="85" t="str" cm="1">
        <f t="array" ref="E31">IFERROR(IF(基本情報!$B$15=15,_xlfn.IFS(OR(D30="",F30=""),"",AND(OR(D31="キケン",D31="失格"),OR(F31="キケン",F31="失格")),"",OR(D31="キケン",D31="失格"),"R",OR(F31="キケン",F31="失格"),"L",AND(D30=15,F30&lt;=13),"L",AND(F30=15,D30&lt;=13),"R",D30=21,"L",F30=21,"R",AND(D30&gt;=15,(D30-F30)&gt;=2),"L",AND(F30&gt;=15,(F30-D30)&gt;=2),"R",TRUE,"打切"),IF(基本情報!$B$15=21,_xlfn.IFS(OR(D30="",F30=""),"",AND(OR(D31="キケン",D31="失格"),OR(F31="キケン",F31="失格")),"",OR(D31="キケン",D31="失格"),"R",OR(F31="キケン",F31="失格"),"L",AND(D30=21,F30&lt;=19),"L",AND(F30=21,D30&lt;=19),"R",D30=30,"L",F30=30,"R",AND(D30&gt;=21,(D30-F30)&gt;=2),"L",AND(F30&gt;=21,(F30-D30)&gt;=2),"R",TRUE,"打切"))),"")</f>
        <v/>
      </c>
      <c r="F31" s="227"/>
      <c r="G31" s="130"/>
      <c r="H31" s="126"/>
      <c r="I31" s="122"/>
      <c r="J31" s="130"/>
      <c r="K31" s="227"/>
      <c r="L31" s="85" t="str" cm="1">
        <f t="array" ref="L31">IFERROR(IF(基本情報!$B$15=15,_xlfn.IFS(OR(K30="",M30=""),"",AND(OR(K31="キケン",K31="失格"),OR(M31="キケン",M31="失格")),"",OR(K31="キケン",K31="失格"),"R",OR(M31="キケン",M31="失格"),"L",AND(K30=15,M30&lt;=13),"L",AND(M30=15,K30&lt;=13),"R",K30=21,"L",M30=21,"R",AND(K30&gt;=15,(K30-M30)&gt;=2),"L",AND(M30&gt;=15,(M30-K30)&gt;=2),"R",TRUE,"打切"),IF(基本情報!$B$15=21,_xlfn.IFS(OR(K30="",M30=""),"",AND(OR(K31="キケン",K31="失格"),OR(M31="キケン",M31="失格")),"",OR(K31="キケン",K31="失格"),"R",OR(M31="キケン",M31="失格"),"L",AND(K30=21,M30&lt;=19),"L",AND(M30=21,K30&lt;=19),"R",K30=30,"L",M30=30,"R",AND(K30&gt;=21,(K30-M30)&gt;=2),"L",AND(M30&gt;=21,(M30-K30)&gt;=2),"R",TRUE,"打切"))),"")</f>
        <v/>
      </c>
      <c r="M31" s="227"/>
      <c r="N31" s="130"/>
      <c r="O31" s="126"/>
      <c r="Q31" s="14">
        <v>28</v>
      </c>
    </row>
    <row r="32" spans="2:17" ht="24" customHeight="1" x14ac:dyDescent="0.15">
      <c r="B32" s="122"/>
      <c r="C32" s="130"/>
      <c r="D32" s="229"/>
      <c r="E32" s="64" t="s">
        <v>27</v>
      </c>
      <c r="F32" s="229"/>
      <c r="G32" s="130"/>
      <c r="H32" s="126"/>
      <c r="I32" s="122"/>
      <c r="J32" s="130"/>
      <c r="K32" s="229"/>
      <c r="L32" s="64" t="s">
        <v>27</v>
      </c>
      <c r="M32" s="229"/>
      <c r="N32" s="130"/>
      <c r="O32" s="126"/>
      <c r="Q32" s="14">
        <v>29</v>
      </c>
    </row>
    <row r="33" spans="2:17" ht="15.95" customHeight="1" thickBot="1" x14ac:dyDescent="0.2">
      <c r="B33" s="128"/>
      <c r="C33" s="235"/>
      <c r="D33" s="231"/>
      <c r="E33" s="86" t="str" cm="1">
        <f t="array" ref="E33">IFERROR(IF(基本情報!$B$15=15,_xlfn.IFS(OR(D32="",F32=""),"",AND(OR(D33="キケン",D33="失格"),OR(F33="キケン",F33="失格")),"",OR(D33="キケン",D33="失格"),"R",OR(F33="キケン",F33="失格"),"L",AND(D32=15,F32&lt;=13),"L",AND(F32=15,D32&lt;=13),"R",D32=21,"L",F32=21,"R",AND(D32&gt;=15,(D32-F32)&gt;=2),"L",AND(F32&gt;=15,(F32-D32)&gt;=2),"R",TRUE,"打切"),IF(基本情報!$B$15=21,_xlfn.IFS(OR(D32="",F32=""),"",AND(OR(D33="キケン",D33="失格"),OR(F33="キケン",F33="失格")),"",OR(D33="キケン",D33="失格"),"R",OR(F33="キケン",F33="失格"),"L",AND(D32=21,F32&lt;=19),"L",AND(F32=21,D32&lt;=19),"R",D32=30,"L",F32=30,"R",AND(D32&gt;=21,(D32-F32)&gt;=2),"L",AND(F32&gt;=21,(F32-D32)&gt;=2),"R",TRUE,"打切"))),"")</f>
        <v/>
      </c>
      <c r="F33" s="231"/>
      <c r="G33" s="235"/>
      <c r="H33" s="131"/>
      <c r="I33" s="128"/>
      <c r="J33" s="235"/>
      <c r="K33" s="231"/>
      <c r="L33" s="86" t="str" cm="1">
        <f t="array" ref="L33">IFERROR(IF(基本情報!$B$15=15,_xlfn.IFS(OR(K32="",M32=""),"",AND(OR(K33="キケン",K33="失格"),OR(M33="キケン",M33="失格")),"",OR(K33="キケン",K33="失格"),"R",OR(M33="キケン",M33="失格"),"L",AND(K32=15,M32&lt;=13),"L",AND(M32=15,K32&lt;=13),"R",K32=21,"L",M32=21,"R",AND(K32&gt;=15,(K32-M32)&gt;=2),"L",AND(M32&gt;=15,(M32-K32)&gt;=2),"R",TRUE,"打切"),IF(基本情報!$B$15=21,_xlfn.IFS(OR(K32="",M32=""),"",AND(OR(K33="キケン",K33="失格"),OR(M33="キケン",M33="失格")),"",OR(K33="キケン",K33="失格"),"R",OR(M33="キケン",M33="失格"),"L",AND(K32=21,M32&lt;=19),"L",AND(M32=21,K32&lt;=19),"R",K32=30,"L",M32=30,"R",AND(K32&gt;=21,(K32-M32)&gt;=2),"L",AND(M32&gt;=21,(M32-K32)&gt;=2),"R",TRUE,"打切"))),"")</f>
        <v/>
      </c>
      <c r="M33" s="231"/>
      <c r="N33" s="235"/>
      <c r="O33" s="131"/>
      <c r="Q33" s="14">
        <v>30</v>
      </c>
    </row>
    <row r="34" spans="2:17" ht="19.5" thickTop="1" x14ac:dyDescent="0.15"/>
  </sheetData>
  <sheetProtection algorithmName="SHA-512" hashValue="yTYbeKXeb+0ndW7EIlwbHLtARsrOlKw57NZBT8iv1K7w4pWCxP4rjP964/cVHuhfWQcavJCplHYmdrfCiegrdQ==" saltValue="N4OdF+gGBA3LLvrB0Alf/g==" spinCount="100000" sheet="1" objects="1" scenarios="1" selectLockedCells="1"/>
  <mergeCells count="56">
    <mergeCell ref="N2:N3"/>
    <mergeCell ref="O2:O3"/>
    <mergeCell ref="B4:B9"/>
    <mergeCell ref="C4:C8"/>
    <mergeCell ref="G4:G8"/>
    <mergeCell ref="H4:H9"/>
    <mergeCell ref="I4:I9"/>
    <mergeCell ref="J4:J8"/>
    <mergeCell ref="N4:N8"/>
    <mergeCell ref="O4:O9"/>
    <mergeCell ref="B2:B3"/>
    <mergeCell ref="C2:C3"/>
    <mergeCell ref="G2:G3"/>
    <mergeCell ref="H2:H3"/>
    <mergeCell ref="I2:I3"/>
    <mergeCell ref="J2:J3"/>
    <mergeCell ref="N10:N14"/>
    <mergeCell ref="O10:O15"/>
    <mergeCell ref="B16:B18"/>
    <mergeCell ref="C16:C20"/>
    <mergeCell ref="G16:G20"/>
    <mergeCell ref="H16:H18"/>
    <mergeCell ref="I16:I18"/>
    <mergeCell ref="J16:J20"/>
    <mergeCell ref="N16:N20"/>
    <mergeCell ref="O16:O18"/>
    <mergeCell ref="B10:B15"/>
    <mergeCell ref="C10:C14"/>
    <mergeCell ref="G10:G14"/>
    <mergeCell ref="H10:H15"/>
    <mergeCell ref="I10:I15"/>
    <mergeCell ref="J10:J14"/>
    <mergeCell ref="B19:B21"/>
    <mergeCell ref="H19:H21"/>
    <mergeCell ref="I19:I21"/>
    <mergeCell ref="O19:O21"/>
    <mergeCell ref="B22:B24"/>
    <mergeCell ref="C22:C26"/>
    <mergeCell ref="G22:G26"/>
    <mergeCell ref="H22:H24"/>
    <mergeCell ref="I22:I24"/>
    <mergeCell ref="J22:J26"/>
    <mergeCell ref="N22:N26"/>
    <mergeCell ref="O22:O24"/>
    <mergeCell ref="B25:B27"/>
    <mergeCell ref="H25:H27"/>
    <mergeCell ref="I25:I27"/>
    <mergeCell ref="O25:O27"/>
    <mergeCell ref="N28:N32"/>
    <mergeCell ref="O28:O33"/>
    <mergeCell ref="B28:B33"/>
    <mergeCell ref="C28:C32"/>
    <mergeCell ref="G28:G32"/>
    <mergeCell ref="H28:H33"/>
    <mergeCell ref="I28:I33"/>
    <mergeCell ref="J28:J32"/>
  </mergeCells>
  <phoneticPr fontId="2"/>
  <dataValidations count="3">
    <dataValidation type="list" allowBlank="1" showInputMessage="1" showErrorMessage="1" sqref="D3 F3 K3 M3" xr:uid="{34A22957-06FF-48C1-AE1E-2129FB38F2AC}">
      <formula1>"キケン"</formula1>
    </dataValidation>
    <dataValidation type="list" allowBlank="1" showInputMessage="1" showErrorMessage="1" sqref="D5 F5 D7 F7 C21:D21 F21:G21 D17 F17 D19 F19 C27:D27 F27:G27 D23 F23 D25 F25 C15:D15 F15:G15 D11 F11 D13 F13 C33:D33 F33:G33 D29 F29 D31 F31 M27:N27 C9:D9 K23 M23 K25 M25 J15:K15 M15:N15 K11 M11 K13 M13 J9:K9 M9:N9 K5 M5 K7 M7 J21:K21 M21:N21 K17 M17 K19 M19 J33:K33 J27:K27 K29 M29 K31 M31 F9:G9 M33:N33" xr:uid="{21EF6A55-387F-4A8D-B113-0A6892CCC165}">
      <formula1>"キケン, 失格"</formula1>
    </dataValidation>
    <dataValidation type="list" allowBlank="1" showInputMessage="1" showErrorMessage="1" sqref="D4 D6 D8 D10 D12 D14 D16 D18 D20 D22 D24 D26 D28 D30 D32 F32 F30 F28 F26 F24 F22 F20 F18 F16 F14 F12 F10 F4 F6 F8 K4 K6 K8 K10 K12 K14 K16 K18 K20 K22 K24 K26 K28 K30 K32 M32 M30 M28 M26 M24 M22 M20 M18 M16 M14 M12 M10 M8 M6 M4" xr:uid="{E274AF10-7FC0-45DB-A8A3-0A04A66CE71C}">
      <formula1>$Q$4:$Q$33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7526-275D-4B3E-80D4-F7F5C60AE0D3}">
  <sheetPr>
    <tabColor rgb="FFFFC000"/>
  </sheetPr>
  <dimension ref="A1:Q34"/>
  <sheetViews>
    <sheetView showGridLines="0" zoomScale="80" zoomScaleNormal="80" workbookViewId="0">
      <selection activeCell="D3" sqref="D3"/>
    </sheetView>
  </sheetViews>
  <sheetFormatPr defaultColWidth="0" defaultRowHeight="18.75" zeroHeight="1" x14ac:dyDescent="0.15"/>
  <cols>
    <col min="1" max="1" width="2.6328125" style="14" customWidth="1"/>
    <col min="2" max="2" width="16.6328125" style="14" customWidth="1"/>
    <col min="3" max="3" width="4.6328125" style="14" customWidth="1"/>
    <col min="4" max="4" width="4.6328125" style="13" customWidth="1"/>
    <col min="5" max="5" width="4.6328125" style="14" customWidth="1"/>
    <col min="6" max="6" width="4.6328125" style="13" customWidth="1"/>
    <col min="7" max="7" width="4.6328125" style="14" customWidth="1"/>
    <col min="8" max="9" width="16.6328125" style="14" customWidth="1"/>
    <col min="10" max="10" width="4.6328125" style="14" customWidth="1"/>
    <col min="11" max="11" width="4.6328125" style="13" customWidth="1"/>
    <col min="12" max="12" width="4.6328125" style="14" customWidth="1"/>
    <col min="13" max="13" width="4.6328125" style="13" customWidth="1"/>
    <col min="14" max="14" width="4.6328125" style="14" customWidth="1"/>
    <col min="15" max="15" width="16.6328125" style="14" customWidth="1"/>
    <col min="16" max="16" width="2.6328125" style="14" customWidth="1"/>
    <col min="17" max="17" width="8.7265625" style="14" hidden="1" customWidth="1"/>
    <col min="18" max="16384" width="8.7265625" style="14" hidden="1"/>
  </cols>
  <sheetData>
    <row r="1" spans="2:17" ht="19.5" thickBot="1" x14ac:dyDescent="0.2"/>
    <row r="2" spans="2:17" ht="24.75" customHeight="1" thickTop="1" x14ac:dyDescent="0.15">
      <c r="B2" s="136">
        <f>オーダー!C29</f>
        <v>0</v>
      </c>
      <c r="C2" s="138" t="str">
        <f>IF(D3="キケン",IF(F3="キケン","△","×"),IF(F3="キケン","○",IF(D2&gt;=3,"○",IF(F2&gt;=3,"×",""))))</f>
        <v/>
      </c>
      <c r="D2" s="61">
        <f>IF(F3="キケン",0,IF(D3="キケン",0,COUNTIF(C4:C33,2)+COUNTIF(G4:G33,"キケン")+COUNTIF(G4:G33,"失格")+IF(G9="",IF(COUNTIF(F4:F9,"キケン")+COUNTIF(F4:F9,"失格")&gt;0,1,0),0)+IF(G15="",IF(COUNTIF(F10:F15,"キケン")+COUNTIF(F10:F15,"失格")&gt;0,1,0),0)+IF(G21="",IF(COUNTIF(F16:F21,"キケン")+COUNTIF(F16:F21,"失格")&gt;0,1,0),0)+IF(G27="",IF(COUNTIF(F22:F27,"キケン")+COUNTIF(F22:F27,"失格")&gt;0,1,0),0)+IF(G33="",IF(COUNTIF(F28:F33,"キケン")+COUNTIF(F28:F33,"失格")&gt;0,1,0),0)))</f>
        <v>0</v>
      </c>
      <c r="E2" s="95" t="s">
        <v>27</v>
      </c>
      <c r="F2" s="61">
        <f>IF(D3="キケン",0,IF(F3="キケン",0,COUNTIF(G4:G33,2)+COUNTIF(C4:C33,"キケン")+COUNTIF(C4:C33,"失格")+IF(C9="",IF(COUNTIF(D4:D9,"キケン")+COUNTIF(D4:D9,"失格")&gt;0,1,0),0)+IF(C15="",IF(COUNTIF(D10:D15,"キケン")+COUNTIF(D10:D15,"失格")&gt;0,1,0),0)+IF(C21="",IF(COUNTIF(D16:D21,"キケン")+COUNTIF(D16:D21,"失格")&gt;0,1,0),0)+IF(C27="",IF(COUNTIF(D22:D27,"キケン")+COUNTIF(D22:D27,"失格")&gt;0,1,0),0)+IF(C33="",IF(COUNTIF(D28:D33,"キケン")+COUNTIF(D28:D33,"失格")&gt;0,1,0),0)))</f>
        <v>0</v>
      </c>
      <c r="G2" s="138" t="str">
        <f>IF(F3="キケン",IF(D3="キケン","△","×"),IF(D3="キケン","○",IF(F2&gt;=3,"○",IF(D2&gt;=3,"×",""))))</f>
        <v/>
      </c>
      <c r="H2" s="132">
        <f>オーダー!E29</f>
        <v>0</v>
      </c>
      <c r="I2" s="134">
        <f>オーダー!F29</f>
        <v>0</v>
      </c>
      <c r="J2" s="138" t="str">
        <f>IF(K3="キケン",IF(M3="キケン","△","×"),IF(M3="キケン","○",IF(K2&gt;=3,"○",IF(N2="○","×",""))))</f>
        <v/>
      </c>
      <c r="K2" s="61">
        <f>IF(M3="キケン",0,IF(K3="キケン",0,COUNTIF(J4:J33,2)+COUNTIF(N4:N33,"キケン")+COUNTIF(N4:N33,"失格")+IF(N9="",IF(COUNTIF(M4:M9,"キケン")+COUNTIF(M4:M9,"失格")&gt;0,1,0),0)+IF(N15="",IF(COUNTIF(M10:M15,"キケン")+COUNTIF(M10:M15,"失格")&gt;0,1,0),0)+IF(N21="",IF(COUNTIF(M16:M21,"キケン")+COUNTIF(M16:M21,"失格")&gt;0,1,0),0)+IF(N27="",IF(COUNTIF(M22:M27,"キケン")+COUNTIF(M22:M27,"失格")&gt;0,1,0),0)+IF(N33="",IF(COUNTIF(M28:M33,"キケン")+COUNTIF(M28:M33,"失格")&gt;0,1,0),0)))</f>
        <v>0</v>
      </c>
      <c r="L2" s="95" t="s">
        <v>27</v>
      </c>
      <c r="M2" s="61">
        <f>IF(K3="キケン",0,IF(M3="キケン",0,COUNTIF(N4:N33,2)+COUNTIF(J4:J33,"キケン")+COUNTIF(J4:J33,"失格")+IF(J9="",IF(COUNTIF(K4:K9,"キケン")+COUNTIF(K4:K9,"失格")&gt;0,1,0),0)+IF(J15="",IF(COUNTIF(K10:K15,"キケン")+COUNTIF(K10:K15,"失格")&gt;0,1,0),0)+IF(J21="",IF(COUNTIF(K16:K21,"キケン")+COUNTIF(K16:K21,"失格")&gt;0,1,0),0)+IF(J27="",IF(COUNTIF(K22:K27,"キケン")+COUNTIF(K22:K27,"失格")&gt;0,1,0),0)+IF(J33="",IF(COUNTIF(K28:K33,"キケン")+COUNTIF(K28:K33,"失格")&gt;0,1,0),0)))</f>
        <v>0</v>
      </c>
      <c r="N2" s="138" t="str">
        <f>IF(M3="キケン",IF(K3="キケン","△","×"),IF(K3="キケン","○",IF(M2&gt;=3,"○",IF(K2&gt;=3,"×",""))))</f>
        <v/>
      </c>
      <c r="O2" s="132">
        <f>オーダー!H29</f>
        <v>0</v>
      </c>
    </row>
    <row r="3" spans="2:17" ht="15.95" customHeight="1" thickBot="1" x14ac:dyDescent="0.2">
      <c r="B3" s="137"/>
      <c r="C3" s="139"/>
      <c r="D3" s="225"/>
      <c r="E3" s="96"/>
      <c r="F3" s="225"/>
      <c r="G3" s="139"/>
      <c r="H3" s="133"/>
      <c r="I3" s="135"/>
      <c r="J3" s="139"/>
      <c r="K3" s="225"/>
      <c r="L3" s="96"/>
      <c r="M3" s="225"/>
      <c r="N3" s="139"/>
      <c r="O3" s="133"/>
    </row>
    <row r="4" spans="2:17" ht="24" customHeight="1" x14ac:dyDescent="0.15">
      <c r="B4" s="124" t="str">
        <f>IF(オーダー!C30="","",オーダー!C30)</f>
        <v/>
      </c>
      <c r="C4" s="129" t="str">
        <f>IF(OR($D$3="キケン",$F$3="キケン"),0,IF(OR(C9="キケン",C9="失格",G9="キケン",G9="失格"),0,IF(E5="","",IF(COUNTIFS($E5:$E9,"L")&gt;2,2,COUNTIFS($E5:$E9,"L")))))</f>
        <v/>
      </c>
      <c r="D4" s="226"/>
      <c r="E4" s="97" t="s">
        <v>27</v>
      </c>
      <c r="F4" s="226"/>
      <c r="G4" s="129" t="str">
        <f>IF(OR($D$3="キケン",$F$3="キケン"),0,IF(OR(C9="キケン",C9="失格",G9="キケン",G9="失格"),0,IF(E5="","",IF(COUNTIFS($E5:$E9,"R")&gt;2,2,COUNTIFS($E5:$E9,"R")))))</f>
        <v/>
      </c>
      <c r="H4" s="125" t="str">
        <f>IF(オーダー!E30="","",オーダー!E30)</f>
        <v/>
      </c>
      <c r="I4" s="124" t="str">
        <f>IF(オーダー!F30="","",オーダー!F30)</f>
        <v/>
      </c>
      <c r="J4" s="129" t="str">
        <f>IF(OR($K$3="キケン",$M$3="キケン"),0,IF(OR(J9="キケン",J9="失格",N9="キケン",N9="失格"),"0",IF(L5="","",IF(COUNTIFS($L5:$L9,"L")&gt;2,2,COUNTIFS($L5:$L9,"L")))))</f>
        <v/>
      </c>
      <c r="K4" s="226"/>
      <c r="L4" s="97" t="s">
        <v>27</v>
      </c>
      <c r="M4" s="226"/>
      <c r="N4" s="129" t="str">
        <f>IF(OR($K$3="キケン",$M$3="キケン"),0,IF(OR(J9="キケン",J9="失格",N9="キケン",N9="失格"),0,IF(L5="","",IF(COUNTIFS($L5:$L9,"R")&gt;2,2,COUNTIFS($L5:$L9,"R")))))</f>
        <v/>
      </c>
      <c r="O4" s="125" t="str">
        <f>IF(オーダー!H30="","",オーダー!H30)</f>
        <v/>
      </c>
      <c r="Q4" s="14">
        <v>1</v>
      </c>
    </row>
    <row r="5" spans="2:17" ht="15.95" customHeight="1" thickBot="1" x14ac:dyDescent="0.2">
      <c r="B5" s="122"/>
      <c r="C5" s="130"/>
      <c r="D5" s="227"/>
      <c r="E5" s="85" t="str" cm="1">
        <f t="array" ref="E5">IFERROR(IF(基本情報!$B$15=15,_xlfn.IFS(OR(D4="",F4=""),"",AND(OR(D5="キケン",D5="失格"),OR(F5="キケン",F5="失格")),"",OR(D5="キケン",D5="失格"),"R",OR(F5="キケン",F5="失格"),"L",AND(D4=15,F4&lt;=13),"L",AND(F4=15,D4&lt;=13),"R",D4=21,"L",F4=21,"R",AND(D4&gt;=15,(D4-F4)&gt;=2),"L",AND(F4&gt;=15,(F4-D4)&gt;=2),"R",TRUE,"打切"),IF(基本情報!$B$15=21,_xlfn.IFS(OR(D4="",F4=""),"",AND(OR(D5="キケン",D5="失格"),OR(F5="キケン",F5="失格")),"",OR(D5="キケン",D5="失格"),"R",OR(F5="キケン",F5="失格"),"L",AND(D4=21,F4&lt;=19),"L",AND(F4=21,D4&lt;=19),"R",D4=30,"L",F4=30,"R",AND(D4&gt;=21,(D4-F4)&gt;=2),"L",AND(F4&gt;=21,(F4-D4)&gt;=2),"R",TRUE,"打切"))),"")</f>
        <v/>
      </c>
      <c r="F5" s="227"/>
      <c r="G5" s="130"/>
      <c r="H5" s="126"/>
      <c r="I5" s="122"/>
      <c r="J5" s="130"/>
      <c r="K5" s="232"/>
      <c r="L5" s="85" t="str" cm="1">
        <f t="array" ref="L5">IFERROR(IF(基本情報!$B$15=15,_xlfn.IFS(OR(K4="",M4=""),"",AND(OR(K5="キケン",K5="失格"),OR(M5="キケン",M5="失格")),"",OR(K5="キケン",K5="失格"),"R",OR(M5="キケン",M5="失格"),"L",AND(K4=15,M4&lt;=13),"L",AND(M4=15,K4&lt;=13),"R",K4=21,"L",M4=21,"R",AND(K4&gt;=15,(K4-M4)&gt;=2),"L",AND(M4&gt;=15,(M4-K4)&gt;=2),"R",TRUE,"打切"),IF(基本情報!$B$15=21,_xlfn.IFS(OR(K4="",M4=""),"",AND(OR(K5="キケン",K5="失格"),OR(M5="キケン",M5="失格")),"",OR(K5="キケン",K5="失格"),"R",OR(M5="キケン",M5="失格"),"L",AND(K4=21,M4&lt;=19),"L",AND(M4=21,K4&lt;=19),"R",K4=30,"L",M4=30,"R",AND(K4&gt;=21,(K4-M4)&gt;=2),"L",AND(M4&gt;=21,(M4-K4)&gt;=2),"R",TRUE,"打切"))),"")</f>
        <v/>
      </c>
      <c r="M5" s="232"/>
      <c r="N5" s="130"/>
      <c r="O5" s="126"/>
      <c r="Q5" s="14">
        <v>2</v>
      </c>
    </row>
    <row r="6" spans="2:17" ht="24" customHeight="1" x14ac:dyDescent="0.15">
      <c r="B6" s="122"/>
      <c r="C6" s="130"/>
      <c r="D6" s="228"/>
      <c r="E6" s="98" t="s">
        <v>27</v>
      </c>
      <c r="F6" s="228"/>
      <c r="G6" s="130"/>
      <c r="H6" s="126"/>
      <c r="I6" s="122"/>
      <c r="J6" s="130"/>
      <c r="K6" s="228"/>
      <c r="L6" s="98" t="s">
        <v>27</v>
      </c>
      <c r="M6" s="228"/>
      <c r="N6" s="130"/>
      <c r="O6" s="126"/>
      <c r="Q6" s="14">
        <v>3</v>
      </c>
    </row>
    <row r="7" spans="2:17" ht="15.95" customHeight="1" thickBot="1" x14ac:dyDescent="0.2">
      <c r="B7" s="122"/>
      <c r="C7" s="130"/>
      <c r="D7" s="227"/>
      <c r="E7" s="85" t="str" cm="1">
        <f t="array" ref="E7">IFERROR(IF(基本情報!$B$15=15,_xlfn.IFS(OR(D6="",F6=""),"",AND(OR(D7="キケン",D7="失格"),OR(F7="キケン",F7="失格")),"",OR(D7="キケン",D7="失格"),"R",OR(F7="キケン",F7="失格"),"L",AND(D6=15,F6&lt;=13),"L",AND(F6=15,D6&lt;=13),"R",D6=21,"L",F6=21,"R",AND(D6&gt;=15,(D6-F6)&gt;=2),"L",AND(F6&gt;=15,(F6-D6)&gt;=2),"R",TRUE,"打切"),IF(基本情報!$B$15=21,_xlfn.IFS(OR(D6="",F6=""),"",AND(OR(D7="キケン",D7="失格"),OR(F7="キケン",F7="失格")),"",OR(D7="キケン",D7="失格"),"R",OR(F7="キケン",F7="失格"),"L",AND(D6=21,F6&lt;=19),"L",AND(F6=21,D6&lt;=19),"R",D6=30,"L",F6=30,"R",AND(D6&gt;=21,(D6-F6)&gt;=2),"L",AND(F6&gt;=21,(F6-D6)&gt;=2),"R",TRUE,"打切"))),"")</f>
        <v/>
      </c>
      <c r="F7" s="227"/>
      <c r="G7" s="130"/>
      <c r="H7" s="126"/>
      <c r="I7" s="122"/>
      <c r="J7" s="130"/>
      <c r="K7" s="232"/>
      <c r="L7" s="85" t="str" cm="1">
        <f t="array" ref="L7">IFERROR(IF(基本情報!$B$15=15,_xlfn.IFS(OR(K6="",M6=""),"",AND(OR(K7="キケン",K7="失格"),OR(M7="キケン",M7="失格")),"",OR(K7="キケン",K7="失格"),"R",OR(M7="キケン",M7="失格"),"L",AND(K6=15,M6&lt;=13),"L",AND(M6=15,K6&lt;=13),"R",K6=21,"L",M6=21,"R",AND(K6&gt;=15,(K6-M6)&gt;=2),"L",AND(M6&gt;=15,(M6-K6)&gt;=2),"R",TRUE,"打切"),IF(基本情報!$B$15=21,_xlfn.IFS(OR(K6="",M6=""),"",AND(OR(K7="キケン",K7="失格"),OR(M7="キケン",M7="失格")),"",OR(K7="キケン",K7="失格"),"R",OR(M7="キケン",M7="失格"),"L",AND(K6=21,M6&lt;=19),"L",AND(M6=21,K6&lt;=19),"R",K6=30,"L",M6=30,"R",AND(K6&gt;=21,(K6-M6)&gt;=2),"L",AND(M6&gt;=21,(M6-K6)&gt;=2),"R",TRUE,"打切"))),"")</f>
        <v/>
      </c>
      <c r="M7" s="232"/>
      <c r="N7" s="130"/>
      <c r="O7" s="126"/>
      <c r="Q7" s="14">
        <v>4</v>
      </c>
    </row>
    <row r="8" spans="2:17" ht="24" customHeight="1" x14ac:dyDescent="0.15">
      <c r="B8" s="122"/>
      <c r="C8" s="130"/>
      <c r="D8" s="229"/>
      <c r="E8" s="64" t="s">
        <v>27</v>
      </c>
      <c r="F8" s="229"/>
      <c r="G8" s="130"/>
      <c r="H8" s="126"/>
      <c r="I8" s="122"/>
      <c r="J8" s="130"/>
      <c r="K8" s="229"/>
      <c r="L8" s="64" t="s">
        <v>27</v>
      </c>
      <c r="M8" s="229"/>
      <c r="N8" s="130"/>
      <c r="O8" s="126"/>
      <c r="Q8" s="14">
        <v>5</v>
      </c>
    </row>
    <row r="9" spans="2:17" ht="15.95" customHeight="1" thickBot="1" x14ac:dyDescent="0.2">
      <c r="B9" s="123"/>
      <c r="C9" s="234"/>
      <c r="D9" s="230"/>
      <c r="E9" s="85" t="str" cm="1">
        <f t="array" ref="E9">IFERROR(IF(基本情報!$B$15=15,_xlfn.IFS(OR(D8="",F8=""),"",AND(OR(D9="キケン",D9="失格"),OR(F9="キケン",F9="失格")),"",OR(D9="キケン",D9="失格"),"R",OR(F9="キケン",F9="失格"),"L",AND(D8=15,F8&lt;=13),"L",AND(F8=15,D8&lt;=13),"R",D8=21,"L",F8=21,"R",AND(D8&gt;=15,(D8-F8)&gt;=2),"L",AND(F8&gt;=15,(F8-D8)&gt;=2),"R",TRUE,"打切"),IF(基本情報!$B$15=21,_xlfn.IFS(OR(D8="",F8=""),"",AND(OR(D9="キケン",D9="失格"),OR(F9="キケン",F9="失格")),"",OR(D9="キケン",D9="失格"),"R",OR(F9="キケン",F9="失格"),"L",AND(D8=21,F8&lt;=19),"L",AND(F8=21,D8&lt;=19),"R",D8=30,"L",F8=30,"R",AND(D8&gt;=21,(D8-F8)&gt;=2),"L",AND(F8&gt;=21,(F8-D8)&gt;=2),"R",TRUE,"打切"))),"")</f>
        <v/>
      </c>
      <c r="F9" s="230"/>
      <c r="G9" s="234"/>
      <c r="H9" s="127"/>
      <c r="I9" s="123"/>
      <c r="J9" s="234"/>
      <c r="K9" s="233"/>
      <c r="L9" s="85" t="str" cm="1">
        <f t="array" ref="L9">IFERROR(IF(基本情報!$B$15=15,_xlfn.IFS(OR(K8="",M8=""),"",AND(OR(K9="キケン",K9="失格"),OR(M9="キケン",M9="失格")),"",OR(K9="キケン",K9="失格"),"R",OR(M9="キケン",M9="失格"),"L",AND(K8=15,M8&lt;=13),"L",AND(M8=15,K8&lt;=13),"R",K8=21,"L",M8=21,"R",AND(K8&gt;=15,(K8-M8)&gt;=2),"L",AND(M8&gt;=15,(M8-K8)&gt;=2),"R",TRUE,"打切"),IF(基本情報!$B$15=21,_xlfn.IFS(OR(K8="",M8=""),"",AND(OR(K9="キケン",K9="失格"),OR(M9="キケン",M9="失格")),"",OR(K9="キケン",K9="失格"),"R",OR(M9="キケン",M9="失格"),"L",AND(K8=21,M8&lt;=19),"L",AND(M8=21,K8&lt;=19),"R",K8=30,"L",M8=30,"R",AND(K8&gt;=21,(K8-M8)&gt;=2),"L",AND(M8&gt;=21,(M8-K8)&gt;=2),"R",TRUE,"打切"))),"")</f>
        <v/>
      </c>
      <c r="M9" s="233"/>
      <c r="N9" s="234"/>
      <c r="O9" s="127"/>
      <c r="Q9" s="14">
        <v>6</v>
      </c>
    </row>
    <row r="10" spans="2:17" ht="24" customHeight="1" x14ac:dyDescent="0.15">
      <c r="B10" s="124" t="str">
        <f>IF(オーダー!C31="","",オーダー!C31)</f>
        <v/>
      </c>
      <c r="C10" s="129" t="str">
        <f>IF(OR($D$3="キケン",$F$3="キケン"),0,IF(OR(C15="キケン",C15="失格",G15="キケン",G15="失格"),0,IF(E11="","",IF(COUNTIFS($E11:$E15,"L")&gt;2,2,COUNTIFS($E11:$E15,"L")))))</f>
        <v/>
      </c>
      <c r="D10" s="226"/>
      <c r="E10" s="97" t="s">
        <v>27</v>
      </c>
      <c r="F10" s="226"/>
      <c r="G10" s="129" t="str">
        <f>IF(OR($D$3="キケン",$F$3="キケン"),0,IF(OR(C15="キケン",C15="失格",G15="キケン",G15="失格"),0,IF(E11="","",IF(COUNTIFS($E11:$E15,"R")&gt;2,2,COUNTIFS($E11:$E15,"R")))))</f>
        <v/>
      </c>
      <c r="H10" s="125" t="str">
        <f>IF(オーダー!E31="","",オーダー!E31)</f>
        <v/>
      </c>
      <c r="I10" s="124" t="str">
        <f>IF(オーダー!F31="","",オーダー!F31)</f>
        <v/>
      </c>
      <c r="J10" s="129" t="str">
        <f>IF(OR($K$3="キケン",$M$3="キケン"),0,IF(OR(J15="キケン",J15="失格",N15="キケン",N15="失格"),0,IF(L11="","",IF(COUNTIFS($L11:$L15,"L")&gt;2,2,COUNTIFS($L11:$L15,"L")))))</f>
        <v/>
      </c>
      <c r="K10" s="226"/>
      <c r="L10" s="97" t="s">
        <v>27</v>
      </c>
      <c r="M10" s="226"/>
      <c r="N10" s="129" t="str">
        <f>IF(OR($K$3="キケン",$M$3="キケン"),0,IF(OR(J15="キケン",J15="失格",N15="キケン",N15="失格"),0,IF(L11="","",IF(COUNTIFS($L11:$L15,"R")&gt;2,2,COUNTIFS($L11:$L15,"R")))))</f>
        <v/>
      </c>
      <c r="O10" s="125" t="str">
        <f>IF(オーダー!H31="","",オーダー!H31)</f>
        <v/>
      </c>
      <c r="Q10" s="14">
        <v>7</v>
      </c>
    </row>
    <row r="11" spans="2:17" ht="15.95" customHeight="1" thickBot="1" x14ac:dyDescent="0.2">
      <c r="B11" s="122"/>
      <c r="C11" s="130"/>
      <c r="D11" s="227"/>
      <c r="E11" s="85" t="str" cm="1">
        <f t="array" ref="E11">IFERROR(IF(基本情報!$B$15=15,_xlfn.IFS(OR(D10="",F10=""),"",AND(OR(D11="キケン",D11="失格"),OR(F11="キケン",F11="失格")),"",OR(D11="キケン",D11="失格"),"R",OR(F11="キケン",F11="失格"),"L",AND(D10=15,F10&lt;=13),"L",AND(F10=15,D10&lt;=13),"R",D10=21,"L",F10=21,"R",AND(D10&gt;=15,(D10-F10)&gt;=2),"L",AND(F10&gt;=15,(F10-D10)&gt;=2),"R",TRUE,"打切"),IF(基本情報!$B$15=21,_xlfn.IFS(OR(D10="",F10=""),"",AND(OR(D11="キケン",D11="失格"),OR(F11="キケン",F11="失格")),"",OR(D11="キケン",D11="失格"),"R",OR(F11="キケン",F11="失格"),"L",AND(D10=21,F10&lt;=19),"L",AND(F10=21,D10&lt;=19),"R",D10=30,"L",F10=30,"R",AND(D10&gt;=21,(D10-F10)&gt;=2),"L",AND(F10&gt;=21,(F10-D10)&gt;=2),"R",TRUE,"打切"))),"")</f>
        <v/>
      </c>
      <c r="F11" s="227"/>
      <c r="G11" s="130"/>
      <c r="H11" s="126"/>
      <c r="I11" s="122"/>
      <c r="J11" s="130"/>
      <c r="K11" s="227"/>
      <c r="L11" s="85" t="str" cm="1">
        <f t="array" ref="L11">IFERROR(IF(基本情報!$B$15=15,_xlfn.IFS(OR(K10="",M10=""),"",AND(OR(K11="キケン",K11="失格"),OR(M11="キケン",M11="失格")),"",OR(K11="キケン",K11="失格"),"R",OR(M11="キケン",M11="失格"),"L",AND(K10=15,M10&lt;=13),"L",AND(M10=15,K10&lt;=13),"R",K10=21,"L",M10=21,"R",AND(K10&gt;=15,(K10-M10)&gt;=2),"L",AND(M10&gt;=15,(M10-K10)&gt;=2),"R",TRUE,"打切"),IF(基本情報!$B$15=21,_xlfn.IFS(OR(K10="",M10=""),"",AND(OR(K11="キケン",K11="失格"),OR(M11="キケン",M11="失格")),"",OR(K11="キケン",K11="失格"),"R",OR(M11="キケン",M11="失格"),"L",AND(K10=21,M10&lt;=19),"L",AND(M10=21,K10&lt;=19),"R",K10=30,"L",M10=30,"R",AND(K10&gt;=21,(K10-M10)&gt;=2),"L",AND(M10&gt;=21,(M10-K10)&gt;=2),"R",TRUE,"打切"))),"")</f>
        <v/>
      </c>
      <c r="M11" s="227"/>
      <c r="N11" s="130"/>
      <c r="O11" s="126"/>
      <c r="Q11" s="14">
        <v>8</v>
      </c>
    </row>
    <row r="12" spans="2:17" ht="24" customHeight="1" x14ac:dyDescent="0.15">
      <c r="B12" s="122"/>
      <c r="C12" s="130"/>
      <c r="D12" s="228"/>
      <c r="E12" s="98" t="s">
        <v>27</v>
      </c>
      <c r="F12" s="228"/>
      <c r="G12" s="130"/>
      <c r="H12" s="126"/>
      <c r="I12" s="122"/>
      <c r="J12" s="130"/>
      <c r="K12" s="228"/>
      <c r="L12" s="98" t="s">
        <v>27</v>
      </c>
      <c r="M12" s="228"/>
      <c r="N12" s="130"/>
      <c r="O12" s="126"/>
      <c r="Q12" s="14">
        <v>9</v>
      </c>
    </row>
    <row r="13" spans="2:17" ht="15.95" customHeight="1" thickBot="1" x14ac:dyDescent="0.2">
      <c r="B13" s="122"/>
      <c r="C13" s="130"/>
      <c r="D13" s="227"/>
      <c r="E13" s="85" t="str" cm="1">
        <f t="array" ref="E13">IFERROR(IF(基本情報!$B$15=15,_xlfn.IFS(OR(D12="",F12=""),"",AND(OR(D13="キケン",D13="失格"),OR(F13="キケン",F13="失格")),"",OR(D13="キケン",D13="失格"),"R",OR(F13="キケン",F13="失格"),"L",AND(D12=15,F12&lt;=13),"L",AND(F12=15,D12&lt;=13),"R",D12=21,"L",F12=21,"R",AND(D12&gt;=15,(D12-F12)&gt;=2),"L",AND(F12&gt;=15,(F12-D12)&gt;=2),"R",TRUE,"打切"),IF(基本情報!$B$15=21,_xlfn.IFS(OR(D12="",F12=""),"",AND(OR(D13="キケン",D13="失格"),OR(F13="キケン",F13="失格")),"",OR(D13="キケン",D13="失格"),"R",OR(F13="キケン",F13="失格"),"L",AND(D12=21,F12&lt;=19),"L",AND(F12=21,D12&lt;=19),"R",D12=30,"L",F12=30,"R",AND(D12&gt;=21,(D12-F12)&gt;=2),"L",AND(F12&gt;=21,(F12-D12)&gt;=2),"R",TRUE,"打切"))),"")</f>
        <v/>
      </c>
      <c r="F13" s="227"/>
      <c r="G13" s="130"/>
      <c r="H13" s="126"/>
      <c r="I13" s="122"/>
      <c r="J13" s="130"/>
      <c r="K13" s="227"/>
      <c r="L13" s="85" t="str" cm="1">
        <f t="array" ref="L13">IFERROR(IF(基本情報!$B$15=15,_xlfn.IFS(OR(K12="",M12=""),"",AND(OR(K13="キケン",K13="失格"),OR(M13="キケン",M13="失格")),"",OR(K13="キケン",K13="失格"),"R",OR(M13="キケン",M13="失格"),"L",AND(K12=15,M12&lt;=13),"L",AND(M12=15,K12&lt;=13),"R",K12=21,"L",M12=21,"R",AND(K12&gt;=15,(K12-M12)&gt;=2),"L",AND(M12&gt;=15,(M12-K12)&gt;=2),"R",TRUE,"打切"),IF(基本情報!$B$15=21,_xlfn.IFS(OR(K12="",M12=""),"",AND(OR(K13="キケン",K13="失格"),OR(M13="キケン",M13="失格")),"",OR(K13="キケン",K13="失格"),"R",OR(M13="キケン",M13="失格"),"L",AND(K12=21,M12&lt;=19),"L",AND(M12=21,K12&lt;=19),"R",K12=30,"L",M12=30,"R",AND(K12&gt;=21,(K12-M12)&gt;=2),"L",AND(M12&gt;=21,(M12-K12)&gt;=2),"R",TRUE,"打切"))),"")</f>
        <v/>
      </c>
      <c r="M13" s="227"/>
      <c r="N13" s="130"/>
      <c r="O13" s="126"/>
      <c r="Q13" s="14">
        <v>10</v>
      </c>
    </row>
    <row r="14" spans="2:17" ht="24" customHeight="1" x14ac:dyDescent="0.15">
      <c r="B14" s="122"/>
      <c r="C14" s="130"/>
      <c r="D14" s="229"/>
      <c r="E14" s="64" t="s">
        <v>27</v>
      </c>
      <c r="F14" s="229"/>
      <c r="G14" s="130"/>
      <c r="H14" s="126"/>
      <c r="I14" s="122"/>
      <c r="J14" s="130"/>
      <c r="K14" s="229"/>
      <c r="L14" s="64" t="s">
        <v>27</v>
      </c>
      <c r="M14" s="229"/>
      <c r="N14" s="130"/>
      <c r="O14" s="126"/>
      <c r="Q14" s="14">
        <v>11</v>
      </c>
    </row>
    <row r="15" spans="2:17" ht="15.95" customHeight="1" thickBot="1" x14ac:dyDescent="0.2">
      <c r="B15" s="123"/>
      <c r="C15" s="234"/>
      <c r="D15" s="230"/>
      <c r="E15" s="85" t="str" cm="1">
        <f t="array" ref="E15">IFERROR(IF(基本情報!$B$15=15,_xlfn.IFS(OR(D14="",F14=""),"",AND(OR(D15="キケン",D15="失格"),OR(F15="キケン",F15="失格")),"",OR(D15="キケン",D15="失格"),"R",OR(F15="キケン",F15="失格"),"L",AND(D14=15,F14&lt;=13),"L",AND(F14=15,D14&lt;=13),"R",D14=21,"L",F14=21,"R",AND(D14&gt;=15,(D14-F14)&gt;=2),"L",AND(F14&gt;=15,(F14-D14)&gt;=2),"R",TRUE,"打切"),IF(基本情報!$B$15=21,_xlfn.IFS(OR(D14="",F14=""),"",AND(OR(D15="キケン",D15="失格"),OR(F15="キケン",F15="失格")),"",OR(D15="キケン",D15="失格"),"R",OR(F15="キケン",F15="失格"),"L",AND(D14=21,F14&lt;=19),"L",AND(F14=21,D14&lt;=19),"R",D14=30,"L",F14=30,"R",AND(D14&gt;=21,(D14-F14)&gt;=2),"L",AND(F14&gt;=21,(F14-D14)&gt;=2),"R",TRUE,"打切"))),"")</f>
        <v/>
      </c>
      <c r="F15" s="230"/>
      <c r="G15" s="234"/>
      <c r="H15" s="127"/>
      <c r="I15" s="123"/>
      <c r="J15" s="234"/>
      <c r="K15" s="230"/>
      <c r="L15" s="85" t="str" cm="1">
        <f t="array" ref="L15">IFERROR(IF(基本情報!$B$15=15,_xlfn.IFS(OR(K14="",M14=""),"",AND(OR(K15="キケン",K15="失格"),OR(M15="キケン",M15="失格")),"",OR(K15="キケン",K15="失格"),"R",OR(M15="キケン",M15="失格"),"L",AND(K14=15,M14&lt;=13),"L",AND(M14=15,K14&lt;=13),"R",K14=21,"L",M14=21,"R",AND(K14&gt;=15,(K14-M14)&gt;=2),"L",AND(M14&gt;=15,(M14-K14)&gt;=2),"R",TRUE,"打切"),IF(基本情報!$B$15=21,_xlfn.IFS(OR(K14="",M14=""),"",AND(OR(K15="キケン",K15="失格"),OR(M15="キケン",M15="失格")),"",OR(K15="キケン",K15="失格"),"R",OR(M15="キケン",M15="失格"),"L",AND(K14=21,M14&lt;=19),"L",AND(M14=21,K14&lt;=19),"R",K14=30,"L",M14=30,"R",AND(K14&gt;=21,(K14-M14)&gt;=2),"L",AND(M14&gt;=21,(M14-K14)&gt;=2),"R",TRUE,"打切"))),"")</f>
        <v/>
      </c>
      <c r="M15" s="230"/>
      <c r="N15" s="234"/>
      <c r="O15" s="127"/>
      <c r="Q15" s="14">
        <v>12</v>
      </c>
    </row>
    <row r="16" spans="2:17" ht="24" customHeight="1" x14ac:dyDescent="0.15">
      <c r="B16" s="124" t="str">
        <f>IF(オーダー!C32="","",オーダー!C32)</f>
        <v/>
      </c>
      <c r="C16" s="129" t="str">
        <f>IF(OR($D$3="キケン",$F$3="キケン"),0,IF(OR(C21="キケン",C21="失格",G21="キケン",G21="失格"),0,IF(E17="","",IF(COUNTIFS($E17:$E21,"L")&gt;2,2,COUNTIFS($E17:$E21,"L")))))</f>
        <v/>
      </c>
      <c r="D16" s="226"/>
      <c r="E16" s="97" t="s">
        <v>27</v>
      </c>
      <c r="F16" s="226"/>
      <c r="G16" s="129" t="str">
        <f>IF(OR($D$3="キケン",$F$3="キケン"),0,IF(OR(C21="キケン",C21="失格",G21="キケン",G21="失格"),0,IF(E17="","",IF(COUNTIFS($E17:$E21,"R")&gt;2,2,COUNTIFS($E17:$E21,"R")))))</f>
        <v/>
      </c>
      <c r="H16" s="125" t="str">
        <f>IF(オーダー!E32="","",オーダー!E32)</f>
        <v/>
      </c>
      <c r="I16" s="124" t="str">
        <f>IF(オーダー!F32="","",オーダー!F32)</f>
        <v/>
      </c>
      <c r="J16" s="129" t="str">
        <f>IF(OR($K$3="キケン",$M$3="キケン"),0,IF(OR(J21="キケン",J21="失格",N21="キケン",N21="失格"),0,IF(L17="","",IF(COUNTIFS($L17:$L21,"L")&gt;2,2,COUNTIFS($L17:$L21,"L")))))</f>
        <v/>
      </c>
      <c r="K16" s="226"/>
      <c r="L16" s="97" t="s">
        <v>27</v>
      </c>
      <c r="M16" s="226"/>
      <c r="N16" s="129" t="str">
        <f>IF(OR($K$3="キケン",$M$3="キケン"),0,IF(OR(J21="キケン",J21="失格",N21="キケン",N21="失格"),0,IF(L17="","",IF(COUNTIFS($L17:$L21,"R")&gt;2,2,COUNTIFS($L17:$L21,"R")))))</f>
        <v/>
      </c>
      <c r="O16" s="125" t="str">
        <f>IF(オーダー!H32="","",オーダー!H32)</f>
        <v/>
      </c>
      <c r="Q16" s="14">
        <v>13</v>
      </c>
    </row>
    <row r="17" spans="2:17" ht="15.95" customHeight="1" thickBot="1" x14ac:dyDescent="0.2">
      <c r="B17" s="122"/>
      <c r="C17" s="130"/>
      <c r="D17" s="227"/>
      <c r="E17" s="85" t="str" cm="1">
        <f t="array" ref="E17">IFERROR(IF(基本情報!$B$15=15,_xlfn.IFS(OR(D16="",F16=""),"",AND(OR(D17="キケン",D17="失格"),OR(F17="キケン",F17="失格")),"",OR(D17="キケン",D17="失格"),"R",OR(F17="キケン",F17="失格"),"L",AND(D16=15,F16&lt;=13),"L",AND(F16=15,D16&lt;=13),"R",D16=21,"L",F16=21,"R",AND(D16&gt;=15,(D16-F16)&gt;=2),"L",AND(F16&gt;=15,(F16-D16)&gt;=2),"R",TRUE,"打切"),IF(基本情報!$B$15=21,_xlfn.IFS(OR(D16="",F16=""),"",AND(OR(D17="キケン",D17="失格"),OR(F17="キケン",F17="失格")),"",OR(D17="キケン",D17="失格"),"R",OR(F17="キケン",F17="失格"),"L",AND(D16=21,F16&lt;=19),"L",AND(F16=21,D16&lt;=19),"R",D16=30,"L",F16=30,"R",AND(D16&gt;=21,(D16-F16)&gt;=2),"L",AND(F16&gt;=21,(F16-D16)&gt;=2),"R",TRUE,"打切"))),"")</f>
        <v/>
      </c>
      <c r="F17" s="227"/>
      <c r="G17" s="130"/>
      <c r="H17" s="126"/>
      <c r="I17" s="122"/>
      <c r="J17" s="130"/>
      <c r="K17" s="227"/>
      <c r="L17" s="85" t="str" cm="1">
        <f t="array" ref="L17">IFERROR(IF(基本情報!$B$15=15,_xlfn.IFS(OR(K16="",M16=""),"",AND(OR(K17="キケン",K17="失格"),OR(M17="キケン",M17="失格")),"",OR(K17="キケン",K17="失格"),"R",OR(M17="キケン",M17="失格"),"L",AND(K16=15,M16&lt;=13),"L",AND(M16=15,K16&lt;=13),"R",K16=21,"L",M16=21,"R",AND(K16&gt;=15,(K16-M16)&gt;=2),"L",AND(M16&gt;=15,(M16-K16)&gt;=2),"R",TRUE,"打切"),IF(基本情報!$B$15=21,_xlfn.IFS(OR(K16="",M16=""),"",AND(OR(K17="キケン",K17="失格"),OR(M17="キケン",M17="失格")),"",OR(K17="キケン",K17="失格"),"R",OR(M17="キケン",M17="失格"),"L",AND(K16=21,M16&lt;=19),"L",AND(M16=21,K16&lt;=19),"R",K16=30,"L",M16=30,"R",AND(K16&gt;=21,(K16-M16)&gt;=2),"L",AND(M16&gt;=21,(M16-K16)&gt;=2),"R",TRUE,"打切"))),"")</f>
        <v/>
      </c>
      <c r="M17" s="227"/>
      <c r="N17" s="130"/>
      <c r="O17" s="126"/>
      <c r="Q17" s="14">
        <v>14</v>
      </c>
    </row>
    <row r="18" spans="2:17" ht="24" customHeight="1" x14ac:dyDescent="0.15">
      <c r="B18" s="122"/>
      <c r="C18" s="130"/>
      <c r="D18" s="228"/>
      <c r="E18" s="98" t="s">
        <v>27</v>
      </c>
      <c r="F18" s="228"/>
      <c r="G18" s="130"/>
      <c r="H18" s="126"/>
      <c r="I18" s="122"/>
      <c r="J18" s="130"/>
      <c r="K18" s="228"/>
      <c r="L18" s="98" t="s">
        <v>27</v>
      </c>
      <c r="M18" s="228"/>
      <c r="N18" s="130"/>
      <c r="O18" s="126"/>
      <c r="Q18" s="14">
        <v>15</v>
      </c>
    </row>
    <row r="19" spans="2:17" ht="15.95" customHeight="1" thickBot="1" x14ac:dyDescent="0.2">
      <c r="B19" s="122" t="str">
        <f>IF(オーダー!C33="","",オーダー!C33)</f>
        <v/>
      </c>
      <c r="C19" s="130"/>
      <c r="D19" s="227"/>
      <c r="E19" s="85" t="str" cm="1">
        <f t="array" ref="E19">IFERROR(IF(基本情報!$B$15=15,_xlfn.IFS(OR(D18="",F18=""),"",AND(OR(D19="キケン",D19="失格"),OR(F19="キケン",F19="失格")),"",OR(D19="キケン",D19="失格"),"R",OR(F19="キケン",F19="失格"),"L",AND(D18=15,F18&lt;=13),"L",AND(F18=15,D18&lt;=13),"R",D18=21,"L",F18=21,"R",AND(D18&gt;=15,(D18-F18)&gt;=2),"L",AND(F18&gt;=15,(F18-D18)&gt;=2),"R",TRUE,"打切"),IF(基本情報!$B$15=21,_xlfn.IFS(OR(D18="",F18=""),"",AND(OR(D19="キケン",D19="失格"),OR(F19="キケン",F19="失格")),"",OR(D19="キケン",D19="失格"),"R",OR(F19="キケン",F19="失格"),"L",AND(D18=21,F18&lt;=19),"L",AND(F18=21,D18&lt;=19),"R",D18=30,"L",F18=30,"R",AND(D18&gt;=21,(D18-F18)&gt;=2),"L",AND(F18&gt;=21,(F18-D18)&gt;=2),"R",TRUE,"打切"))),"")</f>
        <v/>
      </c>
      <c r="F19" s="227"/>
      <c r="G19" s="130"/>
      <c r="H19" s="126" t="str">
        <f>IF(オーダー!E33="","",オーダー!E33)</f>
        <v/>
      </c>
      <c r="I19" s="122" t="str">
        <f>IF(オーダー!F33="","",オーダー!F33)</f>
        <v/>
      </c>
      <c r="J19" s="130"/>
      <c r="K19" s="227"/>
      <c r="L19" s="85" t="str" cm="1">
        <f t="array" ref="L19">IFERROR(IF(基本情報!$B$15=15,_xlfn.IFS(OR(K18="",M18=""),"",AND(OR(K19="キケン",K19="失格"),OR(M19="キケン",M19="失格")),"",OR(K19="キケン",K19="失格"),"R",OR(M19="キケン",M19="失格"),"L",AND(K18=15,M18&lt;=13),"L",AND(M18=15,K18&lt;=13),"R",K18=21,"L",M18=21,"R",AND(K18&gt;=15,(K18-M18)&gt;=2),"L",AND(M18&gt;=15,(M18-K18)&gt;=2),"R",TRUE,"打切"),IF(基本情報!$B$15=21,_xlfn.IFS(OR(K18="",M18=""),"",AND(OR(K19="キケン",K19="失格"),OR(M19="キケン",M19="失格")),"",OR(K19="キケン",K19="失格"),"R",OR(M19="キケン",M19="失格"),"L",AND(K18=21,M18&lt;=19),"L",AND(M18=21,K18&lt;=19),"R",K18=30,"L",M18=30,"R",AND(K18&gt;=21,(K18-M18)&gt;=2),"L",AND(M18&gt;=21,(M18-K18)&gt;=2),"R",TRUE,"打切"))),"")</f>
        <v/>
      </c>
      <c r="M19" s="227"/>
      <c r="N19" s="130"/>
      <c r="O19" s="126" t="str">
        <f>IF(オーダー!H33="","",オーダー!H33)</f>
        <v/>
      </c>
      <c r="Q19" s="14">
        <v>16</v>
      </c>
    </row>
    <row r="20" spans="2:17" ht="24" customHeight="1" x14ac:dyDescent="0.15">
      <c r="B20" s="122"/>
      <c r="C20" s="130"/>
      <c r="D20" s="229"/>
      <c r="E20" s="64" t="s">
        <v>27</v>
      </c>
      <c r="F20" s="229"/>
      <c r="G20" s="130"/>
      <c r="H20" s="126"/>
      <c r="I20" s="122"/>
      <c r="J20" s="130"/>
      <c r="K20" s="229"/>
      <c r="L20" s="64" t="s">
        <v>27</v>
      </c>
      <c r="M20" s="229"/>
      <c r="N20" s="130"/>
      <c r="O20" s="126"/>
      <c r="Q20" s="14">
        <v>17</v>
      </c>
    </row>
    <row r="21" spans="2:17" ht="15.95" customHeight="1" thickBot="1" x14ac:dyDescent="0.2">
      <c r="B21" s="123"/>
      <c r="C21" s="234"/>
      <c r="D21" s="230"/>
      <c r="E21" s="85" t="str" cm="1">
        <f t="array" ref="E21">IFERROR(IF(基本情報!$B$15=15,_xlfn.IFS(OR(D20="",F20=""),"",AND(OR(D21="キケン",D21="失格"),OR(F21="キケン",F21="失格")),"",OR(D21="キケン",D21="失格"),"R",OR(F21="キケン",F21="失格"),"L",AND(D20=15,F20&lt;=13),"L",AND(F20=15,D20&lt;=13),"R",D20=21,"L",F20=21,"R",AND(D20&gt;=15,(D20-F20)&gt;=2),"L",AND(F20&gt;=15,(F20-D20)&gt;=2),"R",TRUE,"打切"),IF(基本情報!$B$15=21,_xlfn.IFS(OR(D20="",F20=""),"",AND(OR(D21="キケン",D21="失格"),OR(F21="キケン",F21="失格")),"",OR(D21="キケン",D21="失格"),"R",OR(F21="キケン",F21="失格"),"L",AND(D20=21,F20&lt;=19),"L",AND(F20=21,D20&lt;=19),"R",D20=30,"L",F20=30,"R",AND(D20&gt;=21,(D20-F20)&gt;=2),"L",AND(F20&gt;=21,(F20-D20)&gt;=2),"R",TRUE,"打切"))),"")</f>
        <v/>
      </c>
      <c r="F21" s="230"/>
      <c r="G21" s="234"/>
      <c r="H21" s="127"/>
      <c r="I21" s="123"/>
      <c r="J21" s="234"/>
      <c r="K21" s="230"/>
      <c r="L21" s="85" t="str" cm="1">
        <f t="array" ref="L21">IFERROR(IF(基本情報!$B$15=15,_xlfn.IFS(OR(K20="",M20=""),"",AND(OR(K21="キケン",K21="失格"),OR(M21="キケン",M21="失格")),"",OR(K21="キケン",K21="失格"),"R",OR(M21="キケン",M21="失格"),"L",AND(K20=15,M20&lt;=13),"L",AND(M20=15,K20&lt;=13),"R",K20=21,"L",M20=21,"R",AND(K20&gt;=15,(K20-M20)&gt;=2),"L",AND(M20&gt;=15,(M20-K20)&gt;=2),"R",TRUE,"打切"),IF(基本情報!$B$15=21,_xlfn.IFS(OR(K20="",M20=""),"",AND(OR(K21="キケン",K21="失格"),OR(M21="キケン",M21="失格")),"",OR(K21="キケン",K21="失格"),"R",OR(M21="キケン",M21="失格"),"L",AND(K20=21,M20&lt;=19),"L",AND(M20=21,K20&lt;=19),"R",K20=30,"L",M20=30,"R",AND(K20&gt;=21,(K20-M20)&gt;=2),"L",AND(M20&gt;=21,(M20-K20)&gt;=2),"R",TRUE,"打切"))),"")</f>
        <v/>
      </c>
      <c r="M21" s="230"/>
      <c r="N21" s="234"/>
      <c r="O21" s="127"/>
      <c r="Q21" s="14">
        <v>18</v>
      </c>
    </row>
    <row r="22" spans="2:17" ht="24" customHeight="1" x14ac:dyDescent="0.15">
      <c r="B22" s="124" t="str">
        <f>IF(メンバーチェンジ!C18="",IF(オーダー!C34="","",オーダー!C34),メンバーチェンジ!C18)</f>
        <v/>
      </c>
      <c r="C22" s="129" t="str">
        <f>IF(OR($D$3="キケン",$F$3="キケン"),0,IF(OR(C27="キケン",C27="失格",G27="キケン",G27="失格"),0,IF(E23="","",IF(COUNTIFS($E23:$E27,"L")&gt;2,2,COUNTIFS($E23:$E27,"L")))))</f>
        <v/>
      </c>
      <c r="D22" s="226"/>
      <c r="E22" s="97" t="s">
        <v>27</v>
      </c>
      <c r="F22" s="226"/>
      <c r="G22" s="129" t="str">
        <f>IF(OR($D$3="キケン",$F$3="キケン"),0,IF(OR(C27="キケン",C27="失格",G27="キケン",G27="失格"),0,IF(E23="","",IF(COUNTIFS($E23:$E27,"R")&gt;2,2,COUNTIFS($E23:$E27,"R")))))</f>
        <v/>
      </c>
      <c r="H22" s="125" t="str">
        <f>IF(メンバーチェンジ!E18="",IF(オーダー!E34="","",オーダー!E34),メンバーチェンジ!E18)</f>
        <v/>
      </c>
      <c r="I22" s="124" t="str">
        <f>IF(メンバーチェンジ!F18="",IF(オーダー!F34="","",オーダー!F34),メンバーチェンジ!F18)</f>
        <v/>
      </c>
      <c r="J22" s="129" t="str">
        <f>IF(OR($K$3="キケン",$M$3="キケン"),0,IF(OR(J27="キケン",J27="失格",N27="キケン",N27="失格"),0,IF(L23="","",IF(COUNTIFS($L23:$L27,"L")&gt;2,2,COUNTIFS($L23:$L27,"L")))))</f>
        <v/>
      </c>
      <c r="K22" s="226"/>
      <c r="L22" s="97" t="s">
        <v>27</v>
      </c>
      <c r="M22" s="226"/>
      <c r="N22" s="129" t="str">
        <f>IF(OR($K$3="キケン",$M$3="キケン"),0,IF(OR(J27="キケン",J27="失格",N27="キケン",N27="失格"),0,IF(L23="","",IF(COUNTIFS($L23:$L27,"R")&gt;2,2,COUNTIFS($L23:$L27,"R")))))</f>
        <v/>
      </c>
      <c r="O22" s="125" t="str">
        <f>IF(メンバーチェンジ!H18="",IF(オーダー!H34="","",オーダー!H34),メンバーチェンジ!H18)</f>
        <v/>
      </c>
      <c r="Q22" s="14">
        <v>19</v>
      </c>
    </row>
    <row r="23" spans="2:17" ht="15.95" customHeight="1" thickBot="1" x14ac:dyDescent="0.2">
      <c r="B23" s="122"/>
      <c r="C23" s="130"/>
      <c r="D23" s="227"/>
      <c r="E23" s="85" t="str" cm="1">
        <f t="array" ref="E23">IFERROR(IF(基本情報!$B$15=15,_xlfn.IFS(OR(D22="",F22=""),"",AND(OR(D23="キケン",D23="失格"),OR(F23="キケン",F23="失格")),"",OR(D23="キケン",D23="失格"),"R",OR(F23="キケン",F23="失格"),"L",AND(D22=15,F22&lt;=13),"L",AND(F22=15,D22&lt;=13),"R",D22=21,"L",F22=21,"R",AND(D22&gt;=15,(D22-F22)&gt;=2),"L",AND(F22&gt;=15,(F22-D22)&gt;=2),"R",TRUE,"打切"),IF(基本情報!$B$15=21,_xlfn.IFS(OR(D22="",F22=""),"",AND(OR(D23="キケン",D23="失格"),OR(F23="キケン",F23="失格")),"",OR(D23="キケン",D23="失格"),"R",OR(F23="キケン",F23="失格"),"L",AND(D22=21,F22&lt;=19),"L",AND(F22=21,D22&lt;=19),"R",D22=30,"L",F22=30,"R",AND(D22&gt;=21,(D22-F22)&gt;=2),"L",AND(F22&gt;=21,(F22-D22)&gt;=2),"R",TRUE,"打切"))),"")</f>
        <v/>
      </c>
      <c r="F23" s="227"/>
      <c r="G23" s="130"/>
      <c r="H23" s="126"/>
      <c r="I23" s="122"/>
      <c r="J23" s="130"/>
      <c r="K23" s="227"/>
      <c r="L23" s="85" t="str" cm="1">
        <f t="array" ref="L23">IFERROR(IF(基本情報!$B$15=15,_xlfn.IFS(OR(K22="",M22=""),"",AND(OR(K23="キケン",K23="失格"),OR(M23="キケン",M23="失格")),"",OR(K23="キケン",K23="失格"),"R",OR(M23="キケン",M23="失格"),"L",AND(K22=15,M22&lt;=13),"L",AND(M22=15,K22&lt;=13),"R",K22=21,"L",M22=21,"R",AND(K22&gt;=15,(K22-M22)&gt;=2),"L",AND(M22&gt;=15,(M22-K22)&gt;=2),"R",TRUE,"打切"),IF(基本情報!$B$15=21,_xlfn.IFS(OR(K22="",M22=""),"",AND(OR(K23="キケン",K23="失格"),OR(M23="キケン",M23="失格")),"",OR(K23="キケン",K23="失格"),"R",OR(M23="キケン",M23="失格"),"L",AND(K22=21,M22&lt;=19),"L",AND(M22=21,K22&lt;=19),"R",K22=30,"L",M22=30,"R",AND(K22&gt;=21,(K22-M22)&gt;=2),"L",AND(M22&gt;=21,(M22-K22)&gt;=2),"R",TRUE,"打切"))),"")</f>
        <v/>
      </c>
      <c r="M23" s="227"/>
      <c r="N23" s="130"/>
      <c r="O23" s="126"/>
      <c r="Q23" s="14">
        <v>20</v>
      </c>
    </row>
    <row r="24" spans="2:17" ht="24" customHeight="1" x14ac:dyDescent="0.15">
      <c r="B24" s="122"/>
      <c r="C24" s="130"/>
      <c r="D24" s="228"/>
      <c r="E24" s="98" t="s">
        <v>27</v>
      </c>
      <c r="F24" s="228"/>
      <c r="G24" s="130"/>
      <c r="H24" s="126"/>
      <c r="I24" s="122"/>
      <c r="J24" s="130"/>
      <c r="K24" s="228"/>
      <c r="L24" s="98" t="s">
        <v>27</v>
      </c>
      <c r="M24" s="228"/>
      <c r="N24" s="130"/>
      <c r="O24" s="126"/>
      <c r="Q24" s="14">
        <v>21</v>
      </c>
    </row>
    <row r="25" spans="2:17" ht="15.95" customHeight="1" thickBot="1" x14ac:dyDescent="0.2">
      <c r="B25" s="122" t="str">
        <f>IF(メンバーチェンジ!C19="",IF(オーダー!C35="","",オーダー!C35),メンバーチェンジ!C19)</f>
        <v/>
      </c>
      <c r="C25" s="130"/>
      <c r="D25" s="227"/>
      <c r="E25" s="85" t="str" cm="1">
        <f t="array" ref="E25">IFERROR(IF(基本情報!$B$15=15,_xlfn.IFS(OR(D24="",F24=""),"",AND(OR(D25="キケン",D25="失格"),OR(F25="キケン",F25="失格")),"",OR(D25="キケン",D25="失格"),"R",OR(F25="キケン",F25="失格"),"L",AND(D24=15,F24&lt;=13),"L",AND(F24=15,D24&lt;=13),"R",D24=21,"L",F24=21,"R",AND(D24&gt;=15,(D24-F24)&gt;=2),"L",AND(F24&gt;=15,(F24-D24)&gt;=2),"R",TRUE,"打切"),IF(基本情報!$B$15=21,_xlfn.IFS(OR(D24="",F24=""),"",AND(OR(D25="キケン",D25="失格"),OR(F25="キケン",F25="失格")),"",OR(D25="キケン",D25="失格"),"R",OR(F25="キケン",F25="失格"),"L",AND(D24=21,F24&lt;=19),"L",AND(F24=21,D24&lt;=19),"R",D24=30,"L",F24=30,"R",AND(D24&gt;=21,(D24-F24)&gt;=2),"L",AND(F24&gt;=21,(F24-D24)&gt;=2),"R",TRUE,"打切"))),"")</f>
        <v/>
      </c>
      <c r="F25" s="227"/>
      <c r="G25" s="130"/>
      <c r="H25" s="126" t="str">
        <f>IF(メンバーチェンジ!E19="",IF(オーダー!E35="","",オーダー!E35),メンバーチェンジ!E19)</f>
        <v/>
      </c>
      <c r="I25" s="122" t="str">
        <f>IF(メンバーチェンジ!F19="",IF(オーダー!F35="","",オーダー!F35),メンバーチェンジ!F19)</f>
        <v/>
      </c>
      <c r="J25" s="130"/>
      <c r="K25" s="227"/>
      <c r="L25" s="85" t="str" cm="1">
        <f t="array" ref="L25">IFERROR(IF(基本情報!$B$15=15,_xlfn.IFS(OR(K24="",M24=""),"",AND(OR(K25="キケン",K25="失格"),OR(M25="キケン",M25="失格")),"",OR(K25="キケン",K25="失格"),"R",OR(M25="キケン",M25="失格"),"L",AND(K24=15,M24&lt;=13),"L",AND(M24=15,K24&lt;=13),"R",K24=21,"L",M24=21,"R",AND(K24&gt;=15,(K24-M24)&gt;=2),"L",AND(M24&gt;=15,(M24-K24)&gt;=2),"R",TRUE,"打切"),IF(基本情報!$B$15=21,_xlfn.IFS(OR(K24="",M24=""),"",AND(OR(K25="キケン",K25="失格"),OR(M25="キケン",M25="失格")),"",OR(K25="キケン",K25="失格"),"R",OR(M25="キケン",M25="失格"),"L",AND(K24=21,M24&lt;=19),"L",AND(M24=21,K24&lt;=19),"R",K24=30,"L",M24=30,"R",AND(K24&gt;=21,(K24-M24)&gt;=2),"L",AND(M24&gt;=21,(M24-K24)&gt;=2),"R",TRUE,"打切"))),"")</f>
        <v/>
      </c>
      <c r="M25" s="227"/>
      <c r="N25" s="130"/>
      <c r="O25" s="126" t="str">
        <f>IF(メンバーチェンジ!H19="",IF(オーダー!H35="","",オーダー!H35),メンバーチェンジ!H19)</f>
        <v/>
      </c>
      <c r="Q25" s="14">
        <v>22</v>
      </c>
    </row>
    <row r="26" spans="2:17" ht="24" customHeight="1" x14ac:dyDescent="0.15">
      <c r="B26" s="122"/>
      <c r="C26" s="130"/>
      <c r="D26" s="229"/>
      <c r="E26" s="64" t="s">
        <v>27</v>
      </c>
      <c r="F26" s="229"/>
      <c r="G26" s="130"/>
      <c r="H26" s="126"/>
      <c r="I26" s="122"/>
      <c r="J26" s="130"/>
      <c r="K26" s="229"/>
      <c r="L26" s="64" t="s">
        <v>27</v>
      </c>
      <c r="M26" s="229"/>
      <c r="N26" s="130"/>
      <c r="O26" s="126"/>
      <c r="Q26" s="14">
        <v>23</v>
      </c>
    </row>
    <row r="27" spans="2:17" ht="15.95" customHeight="1" thickBot="1" x14ac:dyDescent="0.2">
      <c r="B27" s="123"/>
      <c r="C27" s="234"/>
      <c r="D27" s="230"/>
      <c r="E27" s="85" t="str" cm="1">
        <f t="array" ref="E27">IFERROR(IF(基本情報!$B$15=15,_xlfn.IFS(OR(D26="",F26=""),"",AND(OR(D27="キケン",D27="失格"),OR(F27="キケン",F27="失格")),"",OR(D27="キケン",D27="失格"),"R",OR(F27="キケン",F27="失格"),"L",AND(D26=15,F26&lt;=13),"L",AND(F26=15,D26&lt;=13),"R",D26=21,"L",F26=21,"R",AND(D26&gt;=15,(D26-F26)&gt;=2),"L",AND(F26&gt;=15,(F26-D26)&gt;=2),"R",TRUE,"打切"),IF(基本情報!$B$15=21,_xlfn.IFS(OR(D26="",F26=""),"",AND(OR(D27="キケン",D27="失格"),OR(F27="キケン",F27="失格")),"",OR(D27="キケン",D27="失格"),"R",OR(F27="キケン",F27="失格"),"L",AND(D26=21,F26&lt;=19),"L",AND(F26=21,D26&lt;=19),"R",D26=30,"L",F26=30,"R",AND(D26&gt;=21,(D26-F26)&gt;=2),"L",AND(F26&gt;=21,(F26-D26)&gt;=2),"R",TRUE,"打切"))),"")</f>
        <v/>
      </c>
      <c r="F27" s="230"/>
      <c r="G27" s="234"/>
      <c r="H27" s="127"/>
      <c r="I27" s="123"/>
      <c r="J27" s="234"/>
      <c r="K27" s="230"/>
      <c r="L27" s="85" t="str" cm="1">
        <f t="array" ref="L27">IFERROR(IF(基本情報!$B$15=15,_xlfn.IFS(OR(K26="",M26=""),"",AND(OR(K27="キケン",K27="失格"),OR(M27="キケン",M27="失格")),"",OR(K27="キケン",K27="失格"),"R",OR(M27="キケン",M27="失格"),"L",AND(K26=15,M26&lt;=13),"L",AND(M26=15,K26&lt;=13),"R",K26=21,"L",M26=21,"R",AND(K26&gt;=15,(K26-M26)&gt;=2),"L",AND(M26&gt;=15,(M26-K26)&gt;=2),"R",TRUE,"打切"),IF(基本情報!$B$15=21,_xlfn.IFS(OR(K26="",M26=""),"",AND(OR(K27="キケン",K27="失格"),OR(M27="キケン",M27="失格")),"",OR(K27="キケン",K27="失格"),"R",OR(M27="キケン",M27="失格"),"L",AND(K26=21,M26&lt;=19),"L",AND(M26=21,K26&lt;=19),"R",K26=30,"L",M26=30,"R",AND(K26&gt;=21,(K26-M26)&gt;=2),"L",AND(M26&gt;=21,(M26-K26)&gt;=2),"R",TRUE,"打切"))),"")</f>
        <v/>
      </c>
      <c r="M27" s="230"/>
      <c r="N27" s="234"/>
      <c r="O27" s="127"/>
      <c r="Q27" s="14">
        <v>24</v>
      </c>
    </row>
    <row r="28" spans="2:17" ht="24" customHeight="1" x14ac:dyDescent="0.15">
      <c r="B28" s="124" t="str">
        <f>IF(メンバーチェンジ!C20="",IF(オーダー!C36="","",オーダー!C36),メンバーチェンジ!C20)</f>
        <v/>
      </c>
      <c r="C28" s="129" t="str">
        <f>IF(OR($D$3="キケン",$F$3="キケン"),0,IF(OR(C33="キケン",C33="失格",G33="キケン",G33="失格"),0,IF(E29="","",IF(COUNTIFS($E29:$E33,"L")&gt;2,2,COUNTIFS($E29:$E33,"L")))))</f>
        <v/>
      </c>
      <c r="D28" s="226"/>
      <c r="E28" s="97" t="s">
        <v>27</v>
      </c>
      <c r="F28" s="226"/>
      <c r="G28" s="129" t="str">
        <f>IF(OR($D$3="キケン",$F$3="キケン"),0,IF(OR(C33="キケン",C33="失格",G33="キケン",G33="失格"),0,IF(E29="","",IF(COUNTIFS($E29:$E33,"R")&gt;2,2,COUNTIFS($E29:$E33,"R")))))</f>
        <v/>
      </c>
      <c r="H28" s="125" t="str">
        <f>IF(メンバーチェンジ!E20="",IF(オーダー!E36="","",オーダー!E36),メンバーチェンジ!E20)</f>
        <v/>
      </c>
      <c r="I28" s="124" t="str">
        <f>IF(メンバーチェンジ!F20="",IF(オーダー!F36="","",オーダー!F36),メンバーチェンジ!F20)</f>
        <v/>
      </c>
      <c r="J28" s="129" t="str">
        <f>IF(OR($K$3="キケン",$M$3="キケン"),0,IF(OR(J33="キケン",J33="失格",N33="キケン",N33="失格"),0,IF(L29="","",IF(COUNTIFS($L29:$L33,"L")&gt;2,2,COUNTIFS($L29:$L33,"L")))))</f>
        <v/>
      </c>
      <c r="K28" s="226"/>
      <c r="L28" s="97" t="s">
        <v>27</v>
      </c>
      <c r="M28" s="226"/>
      <c r="N28" s="129" t="str">
        <f>IF(OR($K$3="キケン",$M$3="キケン"),0,IF(OR(J33="キケン",J33="失格",N33="キケン",N33="失格"),0,IF(L29="","",IF(COUNTIFS($L29:$L33,"R")&gt;2,2,COUNTIFS($L29:$L33,"R")))))</f>
        <v/>
      </c>
      <c r="O28" s="125" t="str">
        <f>IF(メンバーチェンジ!H20="",IF(オーダー!H36="","",オーダー!H36),メンバーチェンジ!H20)</f>
        <v/>
      </c>
      <c r="Q28" s="14">
        <v>25</v>
      </c>
    </row>
    <row r="29" spans="2:17" ht="15.95" customHeight="1" thickBot="1" x14ac:dyDescent="0.2">
      <c r="B29" s="122"/>
      <c r="C29" s="130"/>
      <c r="D29" s="227"/>
      <c r="E29" s="85" t="str" cm="1">
        <f t="array" ref="E29">IFERROR(IF(基本情報!$B$15=15,_xlfn.IFS(OR(D28="",F28=""),"",AND(OR(D29="キケン",D29="失格"),OR(F29="キケン",F29="失格")),"",OR(D29="キケン",D29="失格"),"R",OR(F29="キケン",F29="失格"),"L",AND(D28=15,F28&lt;=13),"L",AND(F28=15,D28&lt;=13),"R",D28=21,"L",F28=21,"R",AND(D28&gt;=15,(D28-F28)&gt;=2),"L",AND(F28&gt;=15,(F28-D28)&gt;=2),"R",TRUE,"打切"),IF(基本情報!$B$15=21,_xlfn.IFS(OR(D28="",F28=""),"",AND(OR(D29="キケン",D29="失格"),OR(F29="キケン",F29="失格")),"",OR(D29="キケン",D29="失格"),"R",OR(F29="キケン",F29="失格"),"L",AND(D28=21,F28&lt;=19),"L",AND(F28=21,D28&lt;=19),"R",D28=30,"L",F28=30,"R",AND(D28&gt;=21,(D28-F28)&gt;=2),"L",AND(F28&gt;=21,(F28-D28)&gt;=2),"R",TRUE,"打切"))),"")</f>
        <v/>
      </c>
      <c r="F29" s="227"/>
      <c r="G29" s="130"/>
      <c r="H29" s="126"/>
      <c r="I29" s="122"/>
      <c r="J29" s="130"/>
      <c r="K29" s="227"/>
      <c r="L29" s="85" t="str" cm="1">
        <f t="array" ref="L29">IFERROR(IF(基本情報!$B$15=15,_xlfn.IFS(OR(K28="",M28=""),"",AND(OR(K29="キケン",K29="失格"),OR(M29="キケン",M29="失格")),"",OR(K29="キケン",K29="失格"),"R",OR(M29="キケン",M29="失格"),"L",AND(K28=15,M28&lt;=13),"L",AND(M28=15,K28&lt;=13),"R",K28=21,"L",M28=21,"R",AND(K28&gt;=15,(K28-M28)&gt;=2),"L",AND(M28&gt;=15,(M28-K28)&gt;=2),"R",TRUE,"打切"),IF(基本情報!$B$15=21,_xlfn.IFS(OR(K28="",M28=""),"",AND(OR(K29="キケン",K29="失格"),OR(M29="キケン",M29="失格")),"",OR(K29="キケン",K29="失格"),"R",OR(M29="キケン",M29="失格"),"L",AND(K28=21,M28&lt;=19),"L",AND(M28=21,K28&lt;=19),"R",K28=30,"L",M28=30,"R",AND(K28&gt;=21,(K28-M28)&gt;=2),"L",AND(M28&gt;=21,(M28-K28)&gt;=2),"R",TRUE,"打切"))),"")</f>
        <v/>
      </c>
      <c r="M29" s="227"/>
      <c r="N29" s="130"/>
      <c r="O29" s="126"/>
      <c r="Q29" s="14">
        <v>26</v>
      </c>
    </row>
    <row r="30" spans="2:17" ht="24" customHeight="1" x14ac:dyDescent="0.15">
      <c r="B30" s="122"/>
      <c r="C30" s="130"/>
      <c r="D30" s="228"/>
      <c r="E30" s="98" t="s">
        <v>27</v>
      </c>
      <c r="F30" s="228"/>
      <c r="G30" s="130"/>
      <c r="H30" s="126"/>
      <c r="I30" s="122"/>
      <c r="J30" s="130"/>
      <c r="K30" s="228"/>
      <c r="L30" s="98" t="s">
        <v>27</v>
      </c>
      <c r="M30" s="228"/>
      <c r="N30" s="130"/>
      <c r="O30" s="126"/>
      <c r="Q30" s="14">
        <v>27</v>
      </c>
    </row>
    <row r="31" spans="2:17" ht="15.95" customHeight="1" thickBot="1" x14ac:dyDescent="0.2">
      <c r="B31" s="122"/>
      <c r="C31" s="130"/>
      <c r="D31" s="227"/>
      <c r="E31" s="85" t="str" cm="1">
        <f t="array" ref="E31">IFERROR(IF(基本情報!$B$15=15,_xlfn.IFS(OR(D30="",F30=""),"",AND(OR(D31="キケン",D31="失格"),OR(F31="キケン",F31="失格")),"",OR(D31="キケン",D31="失格"),"R",OR(F31="キケン",F31="失格"),"L",AND(D30=15,F30&lt;=13),"L",AND(F30=15,D30&lt;=13),"R",D30=21,"L",F30=21,"R",AND(D30&gt;=15,(D30-F30)&gt;=2),"L",AND(F30&gt;=15,(F30-D30)&gt;=2),"R",TRUE,"打切"),IF(基本情報!$B$15=21,_xlfn.IFS(OR(D30="",F30=""),"",AND(OR(D31="キケン",D31="失格"),OR(F31="キケン",F31="失格")),"",OR(D31="キケン",D31="失格"),"R",OR(F31="キケン",F31="失格"),"L",AND(D30=21,F30&lt;=19),"L",AND(F30=21,D30&lt;=19),"R",D30=30,"L",F30=30,"R",AND(D30&gt;=21,(D30-F30)&gt;=2),"L",AND(F30&gt;=21,(F30-D30)&gt;=2),"R",TRUE,"打切"))),"")</f>
        <v/>
      </c>
      <c r="F31" s="227"/>
      <c r="G31" s="130"/>
      <c r="H31" s="126"/>
      <c r="I31" s="122"/>
      <c r="J31" s="130"/>
      <c r="K31" s="227"/>
      <c r="L31" s="85" t="str" cm="1">
        <f t="array" ref="L31">IFERROR(IF(基本情報!$B$15=15,_xlfn.IFS(OR(K30="",M30=""),"",AND(OR(K31="キケン",K31="失格"),OR(M31="キケン",M31="失格")),"",OR(K31="キケン",K31="失格"),"R",OR(M31="キケン",M31="失格"),"L",AND(K30=15,M30&lt;=13),"L",AND(M30=15,K30&lt;=13),"R",K30=21,"L",M30=21,"R",AND(K30&gt;=15,(K30-M30)&gt;=2),"L",AND(M30&gt;=15,(M30-K30)&gt;=2),"R",TRUE,"打切"),IF(基本情報!$B$15=21,_xlfn.IFS(OR(K30="",M30=""),"",AND(OR(K31="キケン",K31="失格"),OR(M31="キケン",M31="失格")),"",OR(K31="キケン",K31="失格"),"R",OR(M31="キケン",M31="失格"),"L",AND(K30=21,M30&lt;=19),"L",AND(M30=21,K30&lt;=19),"R",K30=30,"L",M30=30,"R",AND(K30&gt;=21,(K30-M30)&gt;=2),"L",AND(M30&gt;=21,(M30-K30)&gt;=2),"R",TRUE,"打切"))),"")</f>
        <v/>
      </c>
      <c r="M31" s="227"/>
      <c r="N31" s="130"/>
      <c r="O31" s="126"/>
      <c r="Q31" s="14">
        <v>28</v>
      </c>
    </row>
    <row r="32" spans="2:17" ht="24" customHeight="1" x14ac:dyDescent="0.15">
      <c r="B32" s="122"/>
      <c r="C32" s="130"/>
      <c r="D32" s="229"/>
      <c r="E32" s="64" t="s">
        <v>27</v>
      </c>
      <c r="F32" s="229"/>
      <c r="G32" s="130"/>
      <c r="H32" s="126"/>
      <c r="I32" s="122"/>
      <c r="J32" s="130"/>
      <c r="K32" s="229"/>
      <c r="L32" s="64" t="s">
        <v>27</v>
      </c>
      <c r="M32" s="229"/>
      <c r="N32" s="130"/>
      <c r="O32" s="126"/>
      <c r="Q32" s="14">
        <v>29</v>
      </c>
    </row>
    <row r="33" spans="2:17" ht="15.95" customHeight="1" thickBot="1" x14ac:dyDescent="0.2">
      <c r="B33" s="128"/>
      <c r="C33" s="235"/>
      <c r="D33" s="231"/>
      <c r="E33" s="86" t="str" cm="1">
        <f t="array" ref="E33">IFERROR(IF(基本情報!$B$15=15,_xlfn.IFS(OR(D32="",F32=""),"",AND(OR(D33="キケン",D33="失格"),OR(F33="キケン",F33="失格")),"",OR(D33="キケン",D33="失格"),"R",OR(F33="キケン",F33="失格"),"L",AND(D32=15,F32&lt;=13),"L",AND(F32=15,D32&lt;=13),"R",D32=21,"L",F32=21,"R",AND(D32&gt;=15,(D32-F32)&gt;=2),"L",AND(F32&gt;=15,(F32-D32)&gt;=2),"R",TRUE,"打切"),IF(基本情報!$B$15=21,_xlfn.IFS(OR(D32="",F32=""),"",AND(OR(D33="キケン",D33="失格"),OR(F33="キケン",F33="失格")),"",OR(D33="キケン",D33="失格"),"R",OR(F33="キケン",F33="失格"),"L",AND(D32=21,F32&lt;=19),"L",AND(F32=21,D32&lt;=19),"R",D32=30,"L",F32=30,"R",AND(D32&gt;=21,(D32-F32)&gt;=2),"L",AND(F32&gt;=21,(F32-D32)&gt;=2),"R",TRUE,"打切"))),"")</f>
        <v/>
      </c>
      <c r="F33" s="231"/>
      <c r="G33" s="235"/>
      <c r="H33" s="131"/>
      <c r="I33" s="128"/>
      <c r="J33" s="235"/>
      <c r="K33" s="231"/>
      <c r="L33" s="86" t="str" cm="1">
        <f t="array" ref="L33">IFERROR(IF(基本情報!$B$15=15,_xlfn.IFS(OR(K32="",M32=""),"",AND(OR(K33="キケン",K33="失格"),OR(M33="キケン",M33="失格")),"",OR(K33="キケン",K33="失格"),"R",OR(M33="キケン",M33="失格"),"L",AND(K32=15,M32&lt;=13),"L",AND(M32=15,K32&lt;=13),"R",K32=21,"L",M32=21,"R",AND(K32&gt;=15,(K32-M32)&gt;=2),"L",AND(M32&gt;=15,(M32-K32)&gt;=2),"R",TRUE,"打切"),IF(基本情報!$B$15=21,_xlfn.IFS(OR(K32="",M32=""),"",AND(OR(K33="キケン",K33="失格"),OR(M33="キケン",M33="失格")),"",OR(K33="キケン",K33="失格"),"R",OR(M33="キケン",M33="失格"),"L",AND(K32=21,M32&lt;=19),"L",AND(M32=21,K32&lt;=19),"R",K32=30,"L",M32=30,"R",AND(K32&gt;=21,(K32-M32)&gt;=2),"L",AND(M32&gt;=21,(M32-K32)&gt;=2),"R",TRUE,"打切"))),"")</f>
        <v/>
      </c>
      <c r="M33" s="231"/>
      <c r="N33" s="235"/>
      <c r="O33" s="131"/>
      <c r="Q33" s="14">
        <v>30</v>
      </c>
    </row>
    <row r="34" spans="2:17" ht="19.5" thickTop="1" x14ac:dyDescent="0.15"/>
  </sheetData>
  <sheetProtection algorithmName="SHA-512" hashValue="lgvLUWz86Sejh1LeQb3gfoIGeRqnUD2zcctIt3NS9fC+yrqfZzFqtTfOfWkLt6bR9rZ7iiuPXPeFVRURy7Px4g==" saltValue="9srQxO54RE76m+dbqYyBcg==" spinCount="100000" sheet="1" objects="1" scenarios="1" selectLockedCells="1"/>
  <mergeCells count="56">
    <mergeCell ref="N2:N3"/>
    <mergeCell ref="O2:O3"/>
    <mergeCell ref="B4:B9"/>
    <mergeCell ref="C4:C8"/>
    <mergeCell ref="G4:G8"/>
    <mergeCell ref="H4:H9"/>
    <mergeCell ref="I4:I9"/>
    <mergeCell ref="J4:J8"/>
    <mergeCell ref="N4:N8"/>
    <mergeCell ref="O4:O9"/>
    <mergeCell ref="B2:B3"/>
    <mergeCell ref="C2:C3"/>
    <mergeCell ref="G2:G3"/>
    <mergeCell ref="H2:H3"/>
    <mergeCell ref="I2:I3"/>
    <mergeCell ref="J2:J3"/>
    <mergeCell ref="N10:N14"/>
    <mergeCell ref="O10:O15"/>
    <mergeCell ref="B16:B18"/>
    <mergeCell ref="C16:C20"/>
    <mergeCell ref="G16:G20"/>
    <mergeCell ref="H16:H18"/>
    <mergeCell ref="I16:I18"/>
    <mergeCell ref="J16:J20"/>
    <mergeCell ref="N16:N20"/>
    <mergeCell ref="O16:O18"/>
    <mergeCell ref="B10:B15"/>
    <mergeCell ref="C10:C14"/>
    <mergeCell ref="G10:G14"/>
    <mergeCell ref="H10:H15"/>
    <mergeCell ref="I10:I15"/>
    <mergeCell ref="J10:J14"/>
    <mergeCell ref="B19:B21"/>
    <mergeCell ref="H19:H21"/>
    <mergeCell ref="I19:I21"/>
    <mergeCell ref="O19:O21"/>
    <mergeCell ref="B22:B24"/>
    <mergeCell ref="C22:C26"/>
    <mergeCell ref="G22:G26"/>
    <mergeCell ref="H22:H24"/>
    <mergeCell ref="I22:I24"/>
    <mergeCell ref="J22:J26"/>
    <mergeCell ref="N22:N26"/>
    <mergeCell ref="O22:O24"/>
    <mergeCell ref="B25:B27"/>
    <mergeCell ref="H25:H27"/>
    <mergeCell ref="I25:I27"/>
    <mergeCell ref="O25:O27"/>
    <mergeCell ref="N28:N32"/>
    <mergeCell ref="O28:O33"/>
    <mergeCell ref="B28:B33"/>
    <mergeCell ref="C28:C32"/>
    <mergeCell ref="G28:G32"/>
    <mergeCell ref="H28:H33"/>
    <mergeCell ref="I28:I33"/>
    <mergeCell ref="J28:J32"/>
  </mergeCells>
  <phoneticPr fontId="2"/>
  <dataValidations count="3">
    <dataValidation type="list" allowBlank="1" showInputMessage="1" showErrorMessage="1" sqref="D5 F5 D7 F7 C21:D21 F21:G21 D17 F17 D19 F19 C27:D27 F27:G27 D23 F23 D25 F25 C15:D15 F15:G15 D11 F11 D13 F13 C33:D33 F33:G33 D29 F29 D31 F31 M27:N27 C9:D9 K23 M23 K25 M25 J15:K15 M15:N15 K11 M11 K13 M13 J9:K9 M9:N9 K5 M5 K7 M7 J21:K21 M21:N21 K17 M17 K19 M19 J33:K33 J27:K27 K29 M29 K31 M31 F9:G9 M33:N33" xr:uid="{36D80642-BA14-4E51-B655-B35521EA280F}">
      <formula1>"キケン, 失格"</formula1>
    </dataValidation>
    <dataValidation type="list" allowBlank="1" showInputMessage="1" showErrorMessage="1" sqref="D3 F3 K3 M3" xr:uid="{0C85EDBB-AB4B-46B9-9C42-9F24BDC0F868}">
      <formula1>"キケン"</formula1>
    </dataValidation>
    <dataValidation type="list" allowBlank="1" showInputMessage="1" showErrorMessage="1" sqref="D4 D6 D8 D10 D12 D14 D16 D18 D20 D22 D24 D26 D28 D30 D32 F32 F30 F28 F26 F24 F22 F20 F18 F16 F14 F12 F10 F8 F6 F4 K4 K6 K8 K10 K12 K14 K16 K18 K20 K22 K24 K26 K28 K30 K32 M32 M30 M28 M26 M24 M22 M20 M18 M16 M14 M12 M10 M8 M6 M4" xr:uid="{94FE89D1-9F95-4509-8064-921175A5AE41}">
      <formula1>$Q$4:$Q$33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6FF2-9D44-4BC5-9472-EF8C84286FDA}">
  <sheetPr>
    <tabColor rgb="FFFFC000"/>
  </sheetPr>
  <dimension ref="A1:Q34"/>
  <sheetViews>
    <sheetView showGridLines="0" zoomScale="80" zoomScaleNormal="80" workbookViewId="0">
      <selection activeCell="D3" sqref="D3"/>
    </sheetView>
  </sheetViews>
  <sheetFormatPr defaultColWidth="0" defaultRowHeight="18.75" zeroHeight="1" x14ac:dyDescent="0.15"/>
  <cols>
    <col min="1" max="1" width="2.6328125" style="14" customWidth="1"/>
    <col min="2" max="2" width="16.6328125" style="14" customWidth="1"/>
    <col min="3" max="3" width="4.6328125" style="14" customWidth="1"/>
    <col min="4" max="4" width="4.6328125" style="13" customWidth="1"/>
    <col min="5" max="5" width="4.6328125" style="14" customWidth="1"/>
    <col min="6" max="6" width="4.6328125" style="13" customWidth="1"/>
    <col min="7" max="7" width="4.6328125" style="14" customWidth="1"/>
    <col min="8" max="9" width="16.6328125" style="14" customWidth="1"/>
    <col min="10" max="10" width="4.6328125" style="14" customWidth="1"/>
    <col min="11" max="11" width="4.6328125" style="13" customWidth="1"/>
    <col min="12" max="12" width="4.6328125" style="14" customWidth="1"/>
    <col min="13" max="13" width="4.6328125" style="13" customWidth="1"/>
    <col min="14" max="14" width="4.6328125" style="14" customWidth="1"/>
    <col min="15" max="15" width="16.6328125" style="14" customWidth="1"/>
    <col min="16" max="16" width="2.6328125" style="14" customWidth="1"/>
    <col min="17" max="17" width="8.7265625" style="14" hidden="1" customWidth="1"/>
    <col min="18" max="16384" width="8.7265625" style="14" hidden="1"/>
  </cols>
  <sheetData>
    <row r="1" spans="2:17" ht="19.5" thickBot="1" x14ac:dyDescent="0.2"/>
    <row r="2" spans="2:17" ht="24.75" customHeight="1" thickTop="1" x14ac:dyDescent="0.15">
      <c r="B2" s="136">
        <f>オーダー!C38</f>
        <v>0</v>
      </c>
      <c r="C2" s="138" t="str">
        <f>IF(D3="キケン",IF(F3="キケン","△","×"),IF(F3="キケン","○",IF(D2&gt;=3,"○",IF(F2&gt;=3,"×",""))))</f>
        <v/>
      </c>
      <c r="D2" s="61">
        <f>IF(F3="キケン",0,IF(D3="キケン",0,COUNTIF(C4:C33,2)+COUNTIF(G4:G33,"キケン")+COUNTIF(G4:G33,"失格")+IF(G9="",IF(COUNTIF(F4:F9,"キケン")+COUNTIF(F4:F9,"失格")&gt;0,1,0),0)+IF(G15="",IF(COUNTIF(F10:F15,"キケン")+COUNTIF(F10:F15,"失格")&gt;0,1,0),0)+IF(G21="",IF(COUNTIF(F16:F21,"キケン")+COUNTIF(F16:F21,"失格")&gt;0,1,0),0)+IF(G27="",IF(COUNTIF(F22:F27,"キケン")+COUNTIF(F22:F27,"失格")&gt;0,1,0),0)+IF(G33="",IF(COUNTIF(F28:F33,"キケン")+COUNTIF(F28:F33,"失格")&gt;0,1,0),0)))</f>
        <v>0</v>
      </c>
      <c r="E2" s="95" t="s">
        <v>27</v>
      </c>
      <c r="F2" s="61">
        <f>IF(D3="キケン",0,IF(F3="キケン",0,COUNTIF(G4:G33,2)+COUNTIF(C4:C33,"キケン")+COUNTIF(C4:C33,"失格")+IF(C9="",IF(COUNTIF(D4:D9,"キケン")+COUNTIF(D4:D9,"失格")&gt;0,1,0),0)+IF(C15="",IF(COUNTIF(D10:D15,"キケン")+COUNTIF(D10:D15,"失格")&gt;0,1,0),0)+IF(C21="",IF(COUNTIF(D16:D21,"キケン")+COUNTIF(D16:D21,"失格")&gt;0,1,0),0)+IF(C27="",IF(COUNTIF(D22:D27,"キケン")+COUNTIF(D22:D27,"失格")&gt;0,1,0),0)+IF(C33="",IF(COUNTIF(D28:D33,"キケン")+COUNTIF(D28:D33,"失格")&gt;0,1,0),0)))</f>
        <v>0</v>
      </c>
      <c r="G2" s="138" t="str">
        <f>IF(F3="キケン",IF(D3="キケン","△","×"),IF(D3="キケン","○",IF(F2&gt;=3,"○",IF(D2&gt;=3,"×",""))))</f>
        <v/>
      </c>
      <c r="H2" s="132">
        <f>オーダー!E38</f>
        <v>0</v>
      </c>
      <c r="I2" s="134">
        <f>オーダー!F38</f>
        <v>0</v>
      </c>
      <c r="J2" s="138" t="str">
        <f>IF(K3="キケン",IF(M3="キケン","△","×"),IF(M3="キケン","○",IF(K2&gt;=3,"○",IF(N2="○","×",""))))</f>
        <v/>
      </c>
      <c r="K2" s="61">
        <f>IF(M3="キケン",0,IF(K3="キケン",0,COUNTIF(J4:J33,2)+COUNTIF(N4:N33,"キケン")+COUNTIF(N4:N33,"失格")+IF(N9="",IF(COUNTIF(M4:M9,"キケン")+COUNTIF(M4:M9,"失格")&gt;0,1,0),0)+IF(N15="",IF(COUNTIF(M10:M15,"キケン")+COUNTIF(M10:M15,"失格")&gt;0,1,0),0)+IF(N21="",IF(COUNTIF(M16:M21,"キケン")+COUNTIF(M16:M21,"失格")&gt;0,1,0),0)+IF(N27="",IF(COUNTIF(M22:M27,"キケン")+COUNTIF(M22:M27,"失格")&gt;0,1,0),0)+IF(N33="",IF(COUNTIF(M28:M33,"キケン")+COUNTIF(M28:M33,"失格")&gt;0,1,0),0)))</f>
        <v>0</v>
      </c>
      <c r="L2" s="95" t="s">
        <v>27</v>
      </c>
      <c r="M2" s="61">
        <f>IF(K3="キケン",0,IF(M3="キケン",0,COUNTIF(N4:N33,2)+COUNTIF(J4:J33,"キケン")+COUNTIF(J4:J33,"失格")+IF(J9="",IF(COUNTIF(K4:K9,"キケン")+COUNTIF(K4:K9,"失格")&gt;0,1,0),0)+IF(J15="",IF(COUNTIF(K10:K15,"キケン")+COUNTIF(K10:K15,"失格")&gt;0,1,0),0)+IF(J21="",IF(COUNTIF(K16:K21,"キケン")+COUNTIF(K16:K21,"失格")&gt;0,1,0),0)+IF(J27="",IF(COUNTIF(K22:K27,"キケン")+COUNTIF(K22:K27,"失格")&gt;0,1,0),0)+IF(J33="",IF(COUNTIF(K28:K33,"キケン")+COUNTIF(K28:K33,"失格")&gt;0,1,0),0)))</f>
        <v>0</v>
      </c>
      <c r="N2" s="138" t="str">
        <f>IF(M3="キケン",IF(K3="キケン","△","×"),IF(K3="キケン","○",IF(M2&gt;=3,"○",IF(K2&gt;=3,"×",""))))</f>
        <v/>
      </c>
      <c r="O2" s="132">
        <f>オーダー!H38</f>
        <v>0</v>
      </c>
    </row>
    <row r="3" spans="2:17" ht="15.95" customHeight="1" thickBot="1" x14ac:dyDescent="0.2">
      <c r="B3" s="137"/>
      <c r="C3" s="139"/>
      <c r="D3" s="225"/>
      <c r="E3" s="96"/>
      <c r="F3" s="225"/>
      <c r="G3" s="139"/>
      <c r="H3" s="133"/>
      <c r="I3" s="135"/>
      <c r="J3" s="139"/>
      <c r="K3" s="225"/>
      <c r="L3" s="96"/>
      <c r="M3" s="225"/>
      <c r="N3" s="139"/>
      <c r="O3" s="133"/>
    </row>
    <row r="4" spans="2:17" ht="24" customHeight="1" x14ac:dyDescent="0.15">
      <c r="B4" s="124" t="str">
        <f>IF(オーダー!C39="","",オーダー!C39)</f>
        <v/>
      </c>
      <c r="C4" s="129" t="str">
        <f>IF(OR($D$3="キケン",$F$3="キケン"),0,IF(OR(C9="キケン",C9="失格",G9="キケン",G9="失格"),0,IF(E5="","",IF(COUNTIFS($E5:$E9,"L")&gt;2,2,COUNTIFS($E5:$E9,"L")))))</f>
        <v/>
      </c>
      <c r="D4" s="226"/>
      <c r="E4" s="97" t="s">
        <v>27</v>
      </c>
      <c r="F4" s="226"/>
      <c r="G4" s="129" t="str">
        <f>IF(OR($D$3="キケン",$F$3="キケン"),0,IF(OR(C9="キケン",C9="失格",G9="キケン",G9="失格"),0,IF(E5="","",IF(COUNTIFS($E5:$E9,"R")&gt;2,2,COUNTIFS($E5:$E9,"R")))))</f>
        <v/>
      </c>
      <c r="H4" s="125" t="str">
        <f>IF(オーダー!E39="","",オーダー!E39)</f>
        <v/>
      </c>
      <c r="I4" s="124" t="str">
        <f>IF(オーダー!F39="","",オーダー!F39)</f>
        <v/>
      </c>
      <c r="J4" s="129" t="str">
        <f>IF(OR($K$3="キケン",$M$3="キケン"),0,IF(OR(J9="キケン",J9="失格",N9="キケン",N9="失格"),"0",IF(L5="","",IF(COUNTIFS($L5:$L9,"L")&gt;2,2,COUNTIFS($L5:$L9,"L")))))</f>
        <v/>
      </c>
      <c r="K4" s="226"/>
      <c r="L4" s="97" t="s">
        <v>27</v>
      </c>
      <c r="M4" s="226"/>
      <c r="N4" s="129" t="str">
        <f>IF(OR($K$3="キケン",$M$3="キケン"),0,IF(OR(J9="キケン",J9="失格",N9="キケン",N9="失格"),0,IF(L5="","",IF(COUNTIFS($L5:$L9,"R")&gt;2,2,COUNTIFS($L5:$L9,"R")))))</f>
        <v/>
      </c>
      <c r="O4" s="125" t="str">
        <f>IF(オーダー!H39="","",オーダー!H39)</f>
        <v/>
      </c>
      <c r="Q4" s="14">
        <v>1</v>
      </c>
    </row>
    <row r="5" spans="2:17" ht="15.95" customHeight="1" thickBot="1" x14ac:dyDescent="0.2">
      <c r="B5" s="122"/>
      <c r="C5" s="130"/>
      <c r="D5" s="227"/>
      <c r="E5" s="85" t="str" cm="1">
        <f t="array" ref="E5">IFERROR(IF(基本情報!$B$15=15,_xlfn.IFS(OR(D4="",F4=""),"",AND(OR(D5="キケン",D5="失格"),OR(F5="キケン",F5="失格")),"",OR(D5="キケン",D5="失格"),"R",OR(F5="キケン",F5="失格"),"L",AND(D4=15,F4&lt;=13),"L",AND(F4=15,D4&lt;=13),"R",D4=21,"L",F4=21,"R",AND(D4&gt;=15,(D4-F4)&gt;=2),"L",AND(F4&gt;=15,(F4-D4)&gt;=2),"R",TRUE,"打切"),IF(基本情報!$B$15=21,_xlfn.IFS(OR(D4="",F4=""),"",AND(OR(D5="キケン",D5="失格"),OR(F5="キケン",F5="失格")),"",OR(D5="キケン",D5="失格"),"R",OR(F5="キケン",F5="失格"),"L",AND(D4=21,F4&lt;=19),"L",AND(F4=21,D4&lt;=19),"R",D4=30,"L",F4=30,"R",AND(D4&gt;=21,(D4-F4)&gt;=2),"L",AND(F4&gt;=21,(F4-D4)&gt;=2),"R",TRUE,"打切"))),"")</f>
        <v/>
      </c>
      <c r="F5" s="227"/>
      <c r="G5" s="130"/>
      <c r="H5" s="126"/>
      <c r="I5" s="122"/>
      <c r="J5" s="130"/>
      <c r="K5" s="232"/>
      <c r="L5" s="85" t="str" cm="1">
        <f t="array" ref="L5">IFERROR(IF(基本情報!$B$15=15,_xlfn.IFS(OR(K4="",M4=""),"",AND(OR(K5="キケン",K5="失格"),OR(M5="キケン",M5="失格")),"",OR(K5="キケン",K5="失格"),"R",OR(M5="キケン",M5="失格"),"L",AND(K4=15,M4&lt;=13),"L",AND(M4=15,K4&lt;=13),"R",K4=21,"L",M4=21,"R",AND(K4&gt;=15,(K4-M4)&gt;=2),"L",AND(M4&gt;=15,(M4-K4)&gt;=2),"R",TRUE,"打切"),IF(基本情報!$B$15=21,_xlfn.IFS(OR(K4="",M4=""),"",AND(OR(K5="キケン",K5="失格"),OR(M5="キケン",M5="失格")),"",OR(K5="キケン",K5="失格"),"R",OR(M5="キケン",M5="失格"),"L",AND(K4=21,M4&lt;=19),"L",AND(M4=21,K4&lt;=19),"R",K4=30,"L",M4=30,"R",AND(K4&gt;=21,(K4-M4)&gt;=2),"L",AND(M4&gt;=21,(M4-K4)&gt;=2),"R",TRUE,"打切"))),"")</f>
        <v/>
      </c>
      <c r="M5" s="232"/>
      <c r="N5" s="130"/>
      <c r="O5" s="126"/>
      <c r="Q5" s="14">
        <v>2</v>
      </c>
    </row>
    <row r="6" spans="2:17" ht="24" customHeight="1" x14ac:dyDescent="0.15">
      <c r="B6" s="122"/>
      <c r="C6" s="130"/>
      <c r="D6" s="228"/>
      <c r="E6" s="98" t="s">
        <v>27</v>
      </c>
      <c r="F6" s="228"/>
      <c r="G6" s="130"/>
      <c r="H6" s="126"/>
      <c r="I6" s="122"/>
      <c r="J6" s="130"/>
      <c r="K6" s="228"/>
      <c r="L6" s="98" t="s">
        <v>27</v>
      </c>
      <c r="M6" s="228"/>
      <c r="N6" s="130"/>
      <c r="O6" s="126"/>
      <c r="Q6" s="14">
        <v>3</v>
      </c>
    </row>
    <row r="7" spans="2:17" ht="15.95" customHeight="1" thickBot="1" x14ac:dyDescent="0.2">
      <c r="B7" s="122"/>
      <c r="C7" s="130"/>
      <c r="D7" s="227"/>
      <c r="E7" s="85" t="str" cm="1">
        <f t="array" ref="E7">IFERROR(IF(基本情報!$B$15=15,_xlfn.IFS(OR(D6="",F6=""),"",AND(OR(D7="キケン",D7="失格"),OR(F7="キケン",F7="失格")),"",OR(D7="キケン",D7="失格"),"R",OR(F7="キケン",F7="失格"),"L",AND(D6=15,F6&lt;=13),"L",AND(F6=15,D6&lt;=13),"R",D6=21,"L",F6=21,"R",AND(D6&gt;=15,(D6-F6)&gt;=2),"L",AND(F6&gt;=15,(F6-D6)&gt;=2),"R",TRUE,"打切"),IF(基本情報!$B$15=21,_xlfn.IFS(OR(D6="",F6=""),"",AND(OR(D7="キケン",D7="失格"),OR(F7="キケン",F7="失格")),"",OR(D7="キケン",D7="失格"),"R",OR(F7="キケン",F7="失格"),"L",AND(D6=21,F6&lt;=19),"L",AND(F6=21,D6&lt;=19),"R",D6=30,"L",F6=30,"R",AND(D6&gt;=21,(D6-F6)&gt;=2),"L",AND(F6&gt;=21,(F6-D6)&gt;=2),"R",TRUE,"打切"))),"")</f>
        <v/>
      </c>
      <c r="F7" s="227"/>
      <c r="G7" s="130"/>
      <c r="H7" s="126"/>
      <c r="I7" s="122"/>
      <c r="J7" s="130"/>
      <c r="K7" s="232"/>
      <c r="L7" s="85" t="str" cm="1">
        <f t="array" ref="L7">IFERROR(IF(基本情報!$B$15=15,_xlfn.IFS(OR(K6="",M6=""),"",AND(OR(K7="キケン",K7="失格"),OR(M7="キケン",M7="失格")),"",OR(K7="キケン",K7="失格"),"R",OR(M7="キケン",M7="失格"),"L",AND(K6=15,M6&lt;=13),"L",AND(M6=15,K6&lt;=13),"R",K6=21,"L",M6=21,"R",AND(K6&gt;=15,(K6-M6)&gt;=2),"L",AND(M6&gt;=15,(M6-K6)&gt;=2),"R",TRUE,"打切"),IF(基本情報!$B$15=21,_xlfn.IFS(OR(K6="",M6=""),"",AND(OR(K7="キケン",K7="失格"),OR(M7="キケン",M7="失格")),"",OR(K7="キケン",K7="失格"),"R",OR(M7="キケン",M7="失格"),"L",AND(K6=21,M6&lt;=19),"L",AND(M6=21,K6&lt;=19),"R",K6=30,"L",M6=30,"R",AND(K6&gt;=21,(K6-M6)&gt;=2),"L",AND(M6&gt;=21,(M6-K6)&gt;=2),"R",TRUE,"打切"))),"")</f>
        <v/>
      </c>
      <c r="M7" s="232"/>
      <c r="N7" s="130"/>
      <c r="O7" s="126"/>
      <c r="Q7" s="14">
        <v>4</v>
      </c>
    </row>
    <row r="8" spans="2:17" ht="24" customHeight="1" x14ac:dyDescent="0.15">
      <c r="B8" s="122"/>
      <c r="C8" s="130"/>
      <c r="D8" s="229"/>
      <c r="E8" s="64" t="s">
        <v>27</v>
      </c>
      <c r="F8" s="229"/>
      <c r="G8" s="130"/>
      <c r="H8" s="126"/>
      <c r="I8" s="122"/>
      <c r="J8" s="130"/>
      <c r="K8" s="229"/>
      <c r="L8" s="64" t="s">
        <v>27</v>
      </c>
      <c r="M8" s="229"/>
      <c r="N8" s="130"/>
      <c r="O8" s="126"/>
      <c r="Q8" s="14">
        <v>5</v>
      </c>
    </row>
    <row r="9" spans="2:17" ht="15.95" customHeight="1" thickBot="1" x14ac:dyDescent="0.2">
      <c r="B9" s="123"/>
      <c r="C9" s="234"/>
      <c r="D9" s="230"/>
      <c r="E9" s="85" t="str" cm="1">
        <f t="array" ref="E9">IFERROR(IF(基本情報!$B$15=15,_xlfn.IFS(OR(D8="",F8=""),"",AND(OR(D9="キケン",D9="失格"),OR(F9="キケン",F9="失格")),"",OR(D9="キケン",D9="失格"),"R",OR(F9="キケン",F9="失格"),"L",AND(D8=15,F8&lt;=13),"L",AND(F8=15,D8&lt;=13),"R",D8=21,"L",F8=21,"R",AND(D8&gt;=15,(D8-F8)&gt;=2),"L",AND(F8&gt;=15,(F8-D8)&gt;=2),"R",TRUE,"打切"),IF(基本情報!$B$15=21,_xlfn.IFS(OR(D8="",F8=""),"",AND(OR(D9="キケン",D9="失格"),OR(F9="キケン",F9="失格")),"",OR(D9="キケン",D9="失格"),"R",OR(F9="キケン",F9="失格"),"L",AND(D8=21,F8&lt;=19),"L",AND(F8=21,D8&lt;=19),"R",D8=30,"L",F8=30,"R",AND(D8&gt;=21,(D8-F8)&gt;=2),"L",AND(F8&gt;=21,(F8-D8)&gt;=2),"R",TRUE,"打切"))),"")</f>
        <v/>
      </c>
      <c r="F9" s="230"/>
      <c r="G9" s="234"/>
      <c r="H9" s="127"/>
      <c r="I9" s="123"/>
      <c r="J9" s="234"/>
      <c r="K9" s="233"/>
      <c r="L9" s="85" t="str" cm="1">
        <f t="array" ref="L9">IFERROR(IF(基本情報!$B$15=15,_xlfn.IFS(OR(K8="",M8=""),"",AND(OR(K9="キケン",K9="失格"),OR(M9="キケン",M9="失格")),"",OR(K9="キケン",K9="失格"),"R",OR(M9="キケン",M9="失格"),"L",AND(K8=15,M8&lt;=13),"L",AND(M8=15,K8&lt;=13),"R",K8=21,"L",M8=21,"R",AND(K8&gt;=15,(K8-M8)&gt;=2),"L",AND(M8&gt;=15,(M8-K8)&gt;=2),"R",TRUE,"打切"),IF(基本情報!$B$15=21,_xlfn.IFS(OR(K8="",M8=""),"",AND(OR(K9="キケン",K9="失格"),OR(M9="キケン",M9="失格")),"",OR(K9="キケン",K9="失格"),"R",OR(M9="キケン",M9="失格"),"L",AND(K8=21,M8&lt;=19),"L",AND(M8=21,K8&lt;=19),"R",K8=30,"L",M8=30,"R",AND(K8&gt;=21,(K8-M8)&gt;=2),"L",AND(M8&gt;=21,(M8-K8)&gt;=2),"R",TRUE,"打切"))),"")</f>
        <v/>
      </c>
      <c r="M9" s="233"/>
      <c r="N9" s="234"/>
      <c r="O9" s="127"/>
      <c r="Q9" s="14">
        <v>6</v>
      </c>
    </row>
    <row r="10" spans="2:17" ht="24" customHeight="1" x14ac:dyDescent="0.15">
      <c r="B10" s="124" t="str">
        <f>IF(オーダー!C40="","",オーダー!C40)</f>
        <v/>
      </c>
      <c r="C10" s="129" t="str">
        <f>IF(OR($D$3="キケン",$F$3="キケン"),0,IF(OR(C15="キケン",C15="失格",G15="キケン",G15="失格"),0,IF(E11="","",IF(COUNTIFS($E11:$E15,"L")&gt;2,2,COUNTIFS($E11:$E15,"L")))))</f>
        <v/>
      </c>
      <c r="D10" s="226"/>
      <c r="E10" s="97" t="s">
        <v>27</v>
      </c>
      <c r="F10" s="226"/>
      <c r="G10" s="129" t="str">
        <f>IF(OR($D$3="キケン",$F$3="キケン"),0,IF(OR(C15="キケン",C15="失格",G15="キケン",G15="失格"),0,IF(E11="","",IF(COUNTIFS($E11:$E15,"R")&gt;2,2,COUNTIFS($E11:$E15,"R")))))</f>
        <v/>
      </c>
      <c r="H10" s="125" t="str">
        <f>IF(オーダー!E40="","",オーダー!E40)</f>
        <v/>
      </c>
      <c r="I10" s="124" t="str">
        <f>IF(オーダー!F40="","",オーダー!F40)</f>
        <v/>
      </c>
      <c r="J10" s="129" t="str">
        <f>IF(OR($K$3="キケン",$M$3="キケン"),0,IF(OR(J15="キケン",J15="失格",N15="キケン",N15="失格"),0,IF(L11="","",IF(COUNTIFS($L11:$L15,"L")&gt;2,2,COUNTIFS($L11:$L15,"L")))))</f>
        <v/>
      </c>
      <c r="K10" s="226"/>
      <c r="L10" s="97" t="s">
        <v>27</v>
      </c>
      <c r="M10" s="226"/>
      <c r="N10" s="129" t="str">
        <f>IF(OR($K$3="キケン",$M$3="キケン"),0,IF(OR(J15="キケン",J15="失格",N15="キケン",N15="失格"),0,IF(L11="","",IF(COUNTIFS($L11:$L15,"R")&gt;2,2,COUNTIFS($L11:$L15,"R")))))</f>
        <v/>
      </c>
      <c r="O10" s="125" t="str">
        <f>IF(オーダー!H40="","",オーダー!H40)</f>
        <v/>
      </c>
      <c r="Q10" s="14">
        <v>7</v>
      </c>
    </row>
    <row r="11" spans="2:17" ht="15.95" customHeight="1" thickBot="1" x14ac:dyDescent="0.2">
      <c r="B11" s="122"/>
      <c r="C11" s="130"/>
      <c r="D11" s="227"/>
      <c r="E11" s="85" t="str" cm="1">
        <f t="array" ref="E11">IFERROR(IF(基本情報!$B$15=15,_xlfn.IFS(OR(D10="",F10=""),"",AND(OR(D11="キケン",D11="失格"),OR(F11="キケン",F11="失格")),"",OR(D11="キケン",D11="失格"),"R",OR(F11="キケン",F11="失格"),"L",AND(D10=15,F10&lt;=13),"L",AND(F10=15,D10&lt;=13),"R",D10=21,"L",F10=21,"R",AND(D10&gt;=15,(D10-F10)&gt;=2),"L",AND(F10&gt;=15,(F10-D10)&gt;=2),"R",TRUE,"打切"),IF(基本情報!$B$15=21,_xlfn.IFS(OR(D10="",F10=""),"",AND(OR(D11="キケン",D11="失格"),OR(F11="キケン",F11="失格")),"",OR(D11="キケン",D11="失格"),"R",OR(F11="キケン",F11="失格"),"L",AND(D10=21,F10&lt;=19),"L",AND(F10=21,D10&lt;=19),"R",D10=30,"L",F10=30,"R",AND(D10&gt;=21,(D10-F10)&gt;=2),"L",AND(F10&gt;=21,(F10-D10)&gt;=2),"R",TRUE,"打切"))),"")</f>
        <v/>
      </c>
      <c r="F11" s="227"/>
      <c r="G11" s="130"/>
      <c r="H11" s="126"/>
      <c r="I11" s="122"/>
      <c r="J11" s="130"/>
      <c r="K11" s="227"/>
      <c r="L11" s="85" t="str" cm="1">
        <f t="array" ref="L11">IFERROR(IF(基本情報!$B$15=15,_xlfn.IFS(OR(K10="",M10=""),"",AND(OR(K11="キケン",K11="失格"),OR(M11="キケン",M11="失格")),"",OR(K11="キケン",K11="失格"),"R",OR(M11="キケン",M11="失格"),"L",AND(K10=15,M10&lt;=13),"L",AND(M10=15,K10&lt;=13),"R",K10=21,"L",M10=21,"R",AND(K10&gt;=15,(K10-M10)&gt;=2),"L",AND(M10&gt;=15,(M10-K10)&gt;=2),"R",TRUE,"打切"),IF(基本情報!$B$15=21,_xlfn.IFS(OR(K10="",M10=""),"",AND(OR(K11="キケン",K11="失格"),OR(M11="キケン",M11="失格")),"",OR(K11="キケン",K11="失格"),"R",OR(M11="キケン",M11="失格"),"L",AND(K10=21,M10&lt;=19),"L",AND(M10=21,K10&lt;=19),"R",K10=30,"L",M10=30,"R",AND(K10&gt;=21,(K10-M10)&gt;=2),"L",AND(M10&gt;=21,(M10-K10)&gt;=2),"R",TRUE,"打切"))),"")</f>
        <v/>
      </c>
      <c r="M11" s="227"/>
      <c r="N11" s="130"/>
      <c r="O11" s="126"/>
      <c r="Q11" s="14">
        <v>8</v>
      </c>
    </row>
    <row r="12" spans="2:17" ht="24" customHeight="1" x14ac:dyDescent="0.15">
      <c r="B12" s="122"/>
      <c r="C12" s="130"/>
      <c r="D12" s="228"/>
      <c r="E12" s="98" t="s">
        <v>27</v>
      </c>
      <c r="F12" s="228"/>
      <c r="G12" s="130"/>
      <c r="H12" s="126"/>
      <c r="I12" s="122"/>
      <c r="J12" s="130"/>
      <c r="K12" s="228"/>
      <c r="L12" s="98" t="s">
        <v>27</v>
      </c>
      <c r="M12" s="228"/>
      <c r="N12" s="130"/>
      <c r="O12" s="126"/>
      <c r="Q12" s="14">
        <v>9</v>
      </c>
    </row>
    <row r="13" spans="2:17" ht="15.95" customHeight="1" thickBot="1" x14ac:dyDescent="0.2">
      <c r="B13" s="122"/>
      <c r="C13" s="130"/>
      <c r="D13" s="227"/>
      <c r="E13" s="85" t="str" cm="1">
        <f t="array" ref="E13">IFERROR(IF(基本情報!$B$15=15,_xlfn.IFS(OR(D12="",F12=""),"",AND(OR(D13="キケン",D13="失格"),OR(F13="キケン",F13="失格")),"",OR(D13="キケン",D13="失格"),"R",OR(F13="キケン",F13="失格"),"L",AND(D12=15,F12&lt;=13),"L",AND(F12=15,D12&lt;=13),"R",D12=21,"L",F12=21,"R",AND(D12&gt;=15,(D12-F12)&gt;=2),"L",AND(F12&gt;=15,(F12-D12)&gt;=2),"R",TRUE,"打切"),IF(基本情報!$B$15=21,_xlfn.IFS(OR(D12="",F12=""),"",AND(OR(D13="キケン",D13="失格"),OR(F13="キケン",F13="失格")),"",OR(D13="キケン",D13="失格"),"R",OR(F13="キケン",F13="失格"),"L",AND(D12=21,F12&lt;=19),"L",AND(F12=21,D12&lt;=19),"R",D12=30,"L",F12=30,"R",AND(D12&gt;=21,(D12-F12)&gt;=2),"L",AND(F12&gt;=21,(F12-D12)&gt;=2),"R",TRUE,"打切"))),"")</f>
        <v/>
      </c>
      <c r="F13" s="227"/>
      <c r="G13" s="130"/>
      <c r="H13" s="126"/>
      <c r="I13" s="122"/>
      <c r="J13" s="130"/>
      <c r="K13" s="227"/>
      <c r="L13" s="85" t="str" cm="1">
        <f t="array" ref="L13">IFERROR(IF(基本情報!$B$15=15,_xlfn.IFS(OR(K12="",M12=""),"",AND(OR(K13="キケン",K13="失格"),OR(M13="キケン",M13="失格")),"",OR(K13="キケン",K13="失格"),"R",OR(M13="キケン",M13="失格"),"L",AND(K12=15,M12&lt;=13),"L",AND(M12=15,K12&lt;=13),"R",K12=21,"L",M12=21,"R",AND(K12&gt;=15,(K12-M12)&gt;=2),"L",AND(M12&gt;=15,(M12-K12)&gt;=2),"R",TRUE,"打切"),IF(基本情報!$B$15=21,_xlfn.IFS(OR(K12="",M12=""),"",AND(OR(K13="キケン",K13="失格"),OR(M13="キケン",M13="失格")),"",OR(K13="キケン",K13="失格"),"R",OR(M13="キケン",M13="失格"),"L",AND(K12=21,M12&lt;=19),"L",AND(M12=21,K12&lt;=19),"R",K12=30,"L",M12=30,"R",AND(K12&gt;=21,(K12-M12)&gt;=2),"L",AND(M12&gt;=21,(M12-K12)&gt;=2),"R",TRUE,"打切"))),"")</f>
        <v/>
      </c>
      <c r="M13" s="227"/>
      <c r="N13" s="130"/>
      <c r="O13" s="126"/>
      <c r="Q13" s="14">
        <v>10</v>
      </c>
    </row>
    <row r="14" spans="2:17" ht="24" customHeight="1" x14ac:dyDescent="0.15">
      <c r="B14" s="122"/>
      <c r="C14" s="130"/>
      <c r="D14" s="229"/>
      <c r="E14" s="64" t="s">
        <v>27</v>
      </c>
      <c r="F14" s="229"/>
      <c r="G14" s="130"/>
      <c r="H14" s="126"/>
      <c r="I14" s="122"/>
      <c r="J14" s="130"/>
      <c r="K14" s="229"/>
      <c r="L14" s="64" t="s">
        <v>27</v>
      </c>
      <c r="M14" s="229"/>
      <c r="N14" s="130"/>
      <c r="O14" s="126"/>
      <c r="Q14" s="14">
        <v>11</v>
      </c>
    </row>
    <row r="15" spans="2:17" ht="15.95" customHeight="1" thickBot="1" x14ac:dyDescent="0.2">
      <c r="B15" s="123"/>
      <c r="C15" s="234"/>
      <c r="D15" s="230"/>
      <c r="E15" s="85" t="str" cm="1">
        <f t="array" ref="E15">IFERROR(IF(基本情報!$B$15=15,_xlfn.IFS(OR(D14="",F14=""),"",AND(OR(D15="キケン",D15="失格"),OR(F15="キケン",F15="失格")),"",OR(D15="キケン",D15="失格"),"R",OR(F15="キケン",F15="失格"),"L",AND(D14=15,F14&lt;=13),"L",AND(F14=15,D14&lt;=13),"R",D14=21,"L",F14=21,"R",AND(D14&gt;=15,(D14-F14)&gt;=2),"L",AND(F14&gt;=15,(F14-D14)&gt;=2),"R",TRUE,"打切"),IF(基本情報!$B$15=21,_xlfn.IFS(OR(D14="",F14=""),"",AND(OR(D15="キケン",D15="失格"),OR(F15="キケン",F15="失格")),"",OR(D15="キケン",D15="失格"),"R",OR(F15="キケン",F15="失格"),"L",AND(D14=21,F14&lt;=19),"L",AND(F14=21,D14&lt;=19),"R",D14=30,"L",F14=30,"R",AND(D14&gt;=21,(D14-F14)&gt;=2),"L",AND(F14&gt;=21,(F14-D14)&gt;=2),"R",TRUE,"打切"))),"")</f>
        <v/>
      </c>
      <c r="F15" s="230"/>
      <c r="G15" s="234"/>
      <c r="H15" s="127"/>
      <c r="I15" s="123"/>
      <c r="J15" s="234"/>
      <c r="K15" s="230"/>
      <c r="L15" s="85" t="str" cm="1">
        <f t="array" ref="L15">IFERROR(IF(基本情報!$B$15=15,_xlfn.IFS(OR(K14="",M14=""),"",AND(OR(K15="キケン",K15="失格"),OR(M15="キケン",M15="失格")),"",OR(K15="キケン",K15="失格"),"R",OR(M15="キケン",M15="失格"),"L",AND(K14=15,M14&lt;=13),"L",AND(M14=15,K14&lt;=13),"R",K14=21,"L",M14=21,"R",AND(K14&gt;=15,(K14-M14)&gt;=2),"L",AND(M14&gt;=15,(M14-K14)&gt;=2),"R",TRUE,"打切"),IF(基本情報!$B$15=21,_xlfn.IFS(OR(K14="",M14=""),"",AND(OR(K15="キケン",K15="失格"),OR(M15="キケン",M15="失格")),"",OR(K15="キケン",K15="失格"),"R",OR(M15="キケン",M15="失格"),"L",AND(K14=21,M14&lt;=19),"L",AND(M14=21,K14&lt;=19),"R",K14=30,"L",M14=30,"R",AND(K14&gt;=21,(K14-M14)&gt;=2),"L",AND(M14&gt;=21,(M14-K14)&gt;=2),"R",TRUE,"打切"))),"")</f>
        <v/>
      </c>
      <c r="M15" s="230"/>
      <c r="N15" s="234"/>
      <c r="O15" s="127"/>
      <c r="Q15" s="14">
        <v>12</v>
      </c>
    </row>
    <row r="16" spans="2:17" ht="24" customHeight="1" x14ac:dyDescent="0.15">
      <c r="B16" s="124" t="str">
        <f>IF(オーダー!C41="","",オーダー!C41)</f>
        <v/>
      </c>
      <c r="C16" s="129" t="str">
        <f>IF(OR($D$3="キケン",$F$3="キケン"),0,IF(OR(C21="キケン",C21="失格",G21="キケン",G21="失格"),0,IF(E17="","",IF(COUNTIFS($E17:$E21,"L")&gt;2,2,COUNTIFS($E17:$E21,"L")))))</f>
        <v/>
      </c>
      <c r="D16" s="226"/>
      <c r="E16" s="97" t="s">
        <v>27</v>
      </c>
      <c r="F16" s="226"/>
      <c r="G16" s="129" t="str">
        <f>IF(OR($D$3="キケン",$F$3="キケン"),0,IF(OR(C21="キケン",C21="失格",G21="キケン",G21="失格"),0,IF(E17="","",IF(COUNTIFS($E17:$E21,"R")&gt;2,2,COUNTIFS($E17:$E21,"R")))))</f>
        <v/>
      </c>
      <c r="H16" s="125" t="str">
        <f>IF(オーダー!E41="","",オーダー!E41)</f>
        <v/>
      </c>
      <c r="I16" s="124" t="str">
        <f>IF(オーダー!F41="","",オーダー!F41)</f>
        <v/>
      </c>
      <c r="J16" s="129" t="str">
        <f>IF(OR($K$3="キケン",$M$3="キケン"),0,IF(OR(J21="キケン",J21="失格",N21="キケン",N21="失格"),0,IF(L17="","",IF(COUNTIFS($L17:$L21,"L")&gt;2,2,COUNTIFS($L17:$L21,"L")))))</f>
        <v/>
      </c>
      <c r="K16" s="226"/>
      <c r="L16" s="97" t="s">
        <v>27</v>
      </c>
      <c r="M16" s="226"/>
      <c r="N16" s="129" t="str">
        <f>IF(OR($K$3="キケン",$M$3="キケン"),0,IF(OR(J21="キケン",J21="失格",N21="キケン",N21="失格"),0,IF(L17="","",IF(COUNTIFS($L17:$L21,"R")&gt;2,2,COUNTIFS($L17:$L21,"R")))))</f>
        <v/>
      </c>
      <c r="O16" s="125" t="str">
        <f>IF(オーダー!H41="","",オーダー!H41)</f>
        <v/>
      </c>
      <c r="Q16" s="14">
        <v>13</v>
      </c>
    </row>
    <row r="17" spans="2:17" ht="15.95" customHeight="1" thickBot="1" x14ac:dyDescent="0.2">
      <c r="B17" s="122"/>
      <c r="C17" s="130"/>
      <c r="D17" s="227"/>
      <c r="E17" s="85" t="str" cm="1">
        <f t="array" ref="E17">IFERROR(IF(基本情報!$B$15=15,_xlfn.IFS(OR(D16="",F16=""),"",AND(OR(D17="キケン",D17="失格"),OR(F17="キケン",F17="失格")),"",OR(D17="キケン",D17="失格"),"R",OR(F17="キケン",F17="失格"),"L",AND(D16=15,F16&lt;=13),"L",AND(F16=15,D16&lt;=13),"R",D16=21,"L",F16=21,"R",AND(D16&gt;=15,(D16-F16)&gt;=2),"L",AND(F16&gt;=15,(F16-D16)&gt;=2),"R",TRUE,"打切"),IF(基本情報!$B$15=21,_xlfn.IFS(OR(D16="",F16=""),"",AND(OR(D17="キケン",D17="失格"),OR(F17="キケン",F17="失格")),"",OR(D17="キケン",D17="失格"),"R",OR(F17="キケン",F17="失格"),"L",AND(D16=21,F16&lt;=19),"L",AND(F16=21,D16&lt;=19),"R",D16=30,"L",F16=30,"R",AND(D16&gt;=21,(D16-F16)&gt;=2),"L",AND(F16&gt;=21,(F16-D16)&gt;=2),"R",TRUE,"打切"))),"")</f>
        <v/>
      </c>
      <c r="F17" s="227"/>
      <c r="G17" s="130"/>
      <c r="H17" s="126"/>
      <c r="I17" s="122"/>
      <c r="J17" s="130"/>
      <c r="K17" s="227"/>
      <c r="L17" s="85" t="str" cm="1">
        <f t="array" ref="L17">IFERROR(IF(基本情報!$B$15=15,_xlfn.IFS(OR(K16="",M16=""),"",AND(OR(K17="キケン",K17="失格"),OR(M17="キケン",M17="失格")),"",OR(K17="キケン",K17="失格"),"R",OR(M17="キケン",M17="失格"),"L",AND(K16=15,M16&lt;=13),"L",AND(M16=15,K16&lt;=13),"R",K16=21,"L",M16=21,"R",AND(K16&gt;=15,(K16-M16)&gt;=2),"L",AND(M16&gt;=15,(M16-K16)&gt;=2),"R",TRUE,"打切"),IF(基本情報!$B$15=21,_xlfn.IFS(OR(K16="",M16=""),"",AND(OR(K17="キケン",K17="失格"),OR(M17="キケン",M17="失格")),"",OR(K17="キケン",K17="失格"),"R",OR(M17="キケン",M17="失格"),"L",AND(K16=21,M16&lt;=19),"L",AND(M16=21,K16&lt;=19),"R",K16=30,"L",M16=30,"R",AND(K16&gt;=21,(K16-M16)&gt;=2),"L",AND(M16&gt;=21,(M16-K16)&gt;=2),"R",TRUE,"打切"))),"")</f>
        <v/>
      </c>
      <c r="M17" s="227"/>
      <c r="N17" s="130"/>
      <c r="O17" s="126"/>
      <c r="Q17" s="14">
        <v>14</v>
      </c>
    </row>
    <row r="18" spans="2:17" ht="24" customHeight="1" x14ac:dyDescent="0.15">
      <c r="B18" s="122"/>
      <c r="C18" s="130"/>
      <c r="D18" s="228"/>
      <c r="E18" s="98" t="s">
        <v>27</v>
      </c>
      <c r="F18" s="228"/>
      <c r="G18" s="130"/>
      <c r="H18" s="126"/>
      <c r="I18" s="122"/>
      <c r="J18" s="130"/>
      <c r="K18" s="228"/>
      <c r="L18" s="98" t="s">
        <v>27</v>
      </c>
      <c r="M18" s="228"/>
      <c r="N18" s="130"/>
      <c r="O18" s="126"/>
      <c r="Q18" s="14">
        <v>15</v>
      </c>
    </row>
    <row r="19" spans="2:17" ht="15.95" customHeight="1" thickBot="1" x14ac:dyDescent="0.2">
      <c r="B19" s="122" t="str">
        <f>IF(オーダー!C42="","",オーダー!C42)</f>
        <v/>
      </c>
      <c r="C19" s="130"/>
      <c r="D19" s="227"/>
      <c r="E19" s="85" t="str" cm="1">
        <f t="array" ref="E19">IFERROR(IF(基本情報!$B$15=15,_xlfn.IFS(OR(D18="",F18=""),"",AND(OR(D19="キケン",D19="失格"),OR(F19="キケン",F19="失格")),"",OR(D19="キケン",D19="失格"),"R",OR(F19="キケン",F19="失格"),"L",AND(D18=15,F18&lt;=13),"L",AND(F18=15,D18&lt;=13),"R",D18=21,"L",F18=21,"R",AND(D18&gt;=15,(D18-F18)&gt;=2),"L",AND(F18&gt;=15,(F18-D18)&gt;=2),"R",TRUE,"打切"),IF(基本情報!$B$15=21,_xlfn.IFS(OR(D18="",F18=""),"",AND(OR(D19="キケン",D19="失格"),OR(F19="キケン",F19="失格")),"",OR(D19="キケン",D19="失格"),"R",OR(F19="キケン",F19="失格"),"L",AND(D18=21,F18&lt;=19),"L",AND(F18=21,D18&lt;=19),"R",D18=30,"L",F18=30,"R",AND(D18&gt;=21,(D18-F18)&gt;=2),"L",AND(F18&gt;=21,(F18-D18)&gt;=2),"R",TRUE,"打切"))),"")</f>
        <v/>
      </c>
      <c r="F19" s="227"/>
      <c r="G19" s="130"/>
      <c r="H19" s="126" t="str">
        <f>IF(オーダー!E42="","",オーダー!E42)</f>
        <v/>
      </c>
      <c r="I19" s="122" t="str">
        <f>IF(オーダー!F42="","",オーダー!F42)</f>
        <v/>
      </c>
      <c r="J19" s="130"/>
      <c r="K19" s="227"/>
      <c r="L19" s="85" t="str" cm="1">
        <f t="array" ref="L19">IFERROR(IF(基本情報!$B$15=15,_xlfn.IFS(OR(K18="",M18=""),"",AND(OR(K19="キケン",K19="失格"),OR(M19="キケン",M19="失格")),"",OR(K19="キケン",K19="失格"),"R",OR(M19="キケン",M19="失格"),"L",AND(K18=15,M18&lt;=13),"L",AND(M18=15,K18&lt;=13),"R",K18=21,"L",M18=21,"R",AND(K18&gt;=15,(K18-M18)&gt;=2),"L",AND(M18&gt;=15,(M18-K18)&gt;=2),"R",TRUE,"打切"),IF(基本情報!$B$15=21,_xlfn.IFS(OR(K18="",M18=""),"",AND(OR(K19="キケン",K19="失格"),OR(M19="キケン",M19="失格")),"",OR(K19="キケン",K19="失格"),"R",OR(M19="キケン",M19="失格"),"L",AND(K18=21,M18&lt;=19),"L",AND(M18=21,K18&lt;=19),"R",K18=30,"L",M18=30,"R",AND(K18&gt;=21,(K18-M18)&gt;=2),"L",AND(M18&gt;=21,(M18-K18)&gt;=2),"R",TRUE,"打切"))),"")</f>
        <v/>
      </c>
      <c r="M19" s="227"/>
      <c r="N19" s="130"/>
      <c r="O19" s="126" t="str">
        <f>IF(オーダー!H42="","",オーダー!H42)</f>
        <v/>
      </c>
      <c r="Q19" s="14">
        <v>16</v>
      </c>
    </row>
    <row r="20" spans="2:17" ht="24" customHeight="1" x14ac:dyDescent="0.15">
      <c r="B20" s="122"/>
      <c r="C20" s="130"/>
      <c r="D20" s="229"/>
      <c r="E20" s="64" t="s">
        <v>27</v>
      </c>
      <c r="F20" s="229"/>
      <c r="G20" s="130"/>
      <c r="H20" s="126"/>
      <c r="I20" s="122"/>
      <c r="J20" s="130"/>
      <c r="K20" s="229"/>
      <c r="L20" s="64" t="s">
        <v>27</v>
      </c>
      <c r="M20" s="229"/>
      <c r="N20" s="130"/>
      <c r="O20" s="126"/>
      <c r="Q20" s="14">
        <v>17</v>
      </c>
    </row>
    <row r="21" spans="2:17" ht="15.95" customHeight="1" thickBot="1" x14ac:dyDescent="0.2">
      <c r="B21" s="123"/>
      <c r="C21" s="234"/>
      <c r="D21" s="230"/>
      <c r="E21" s="85" t="str" cm="1">
        <f t="array" ref="E21">IFERROR(IF(基本情報!$B$15=15,_xlfn.IFS(OR(D20="",F20=""),"",AND(OR(D21="キケン",D21="失格"),OR(F21="キケン",F21="失格")),"",OR(D21="キケン",D21="失格"),"R",OR(F21="キケン",F21="失格"),"L",AND(D20=15,F20&lt;=13),"L",AND(F20=15,D20&lt;=13),"R",D20=21,"L",F20=21,"R",AND(D20&gt;=15,(D20-F20)&gt;=2),"L",AND(F20&gt;=15,(F20-D20)&gt;=2),"R",TRUE,"打切"),IF(基本情報!$B$15=21,_xlfn.IFS(OR(D20="",F20=""),"",AND(OR(D21="キケン",D21="失格"),OR(F21="キケン",F21="失格")),"",OR(D21="キケン",D21="失格"),"R",OR(F21="キケン",F21="失格"),"L",AND(D20=21,F20&lt;=19),"L",AND(F20=21,D20&lt;=19),"R",D20=30,"L",F20=30,"R",AND(D20&gt;=21,(D20-F20)&gt;=2),"L",AND(F20&gt;=21,(F20-D20)&gt;=2),"R",TRUE,"打切"))),"")</f>
        <v/>
      </c>
      <c r="F21" s="230"/>
      <c r="G21" s="234"/>
      <c r="H21" s="127"/>
      <c r="I21" s="123"/>
      <c r="J21" s="234"/>
      <c r="K21" s="230"/>
      <c r="L21" s="85" t="str" cm="1">
        <f t="array" ref="L21">IFERROR(IF(基本情報!$B$15=15,_xlfn.IFS(OR(K20="",M20=""),"",AND(OR(K21="キケン",K21="失格"),OR(M21="キケン",M21="失格")),"",OR(K21="キケン",K21="失格"),"R",OR(M21="キケン",M21="失格"),"L",AND(K20=15,M20&lt;=13),"L",AND(M20=15,K20&lt;=13),"R",K20=21,"L",M20=21,"R",AND(K20&gt;=15,(K20-M20)&gt;=2),"L",AND(M20&gt;=15,(M20-K20)&gt;=2),"R",TRUE,"打切"),IF(基本情報!$B$15=21,_xlfn.IFS(OR(K20="",M20=""),"",AND(OR(K21="キケン",K21="失格"),OR(M21="キケン",M21="失格")),"",OR(K21="キケン",K21="失格"),"R",OR(M21="キケン",M21="失格"),"L",AND(K20=21,M20&lt;=19),"L",AND(M20=21,K20&lt;=19),"R",K20=30,"L",M20=30,"R",AND(K20&gt;=21,(K20-M20)&gt;=2),"L",AND(M20&gt;=21,(M20-K20)&gt;=2),"R",TRUE,"打切"))),"")</f>
        <v/>
      </c>
      <c r="M21" s="230"/>
      <c r="N21" s="234"/>
      <c r="O21" s="127"/>
      <c r="Q21" s="14">
        <v>18</v>
      </c>
    </row>
    <row r="22" spans="2:17" ht="24" customHeight="1" x14ac:dyDescent="0.15">
      <c r="B22" s="124" t="str">
        <f>IF(メンバーチェンジ!C23="",IF(オーダー!C43="","",オーダー!C43),メンバーチェンジ!C23)</f>
        <v/>
      </c>
      <c r="C22" s="129" t="str">
        <f>IF(OR($D$3="キケン",$F$3="キケン"),0,IF(OR(C27="キケン",C27="失格",G27="キケン",G27="失格"),0,IF(E23="","",IF(COUNTIFS($E23:$E27,"L")&gt;2,2,COUNTIFS($E23:$E27,"L")))))</f>
        <v/>
      </c>
      <c r="D22" s="226"/>
      <c r="E22" s="97" t="s">
        <v>27</v>
      </c>
      <c r="F22" s="226"/>
      <c r="G22" s="129" t="str">
        <f>IF(OR($D$3="キケン",$F$3="キケン"),0,IF(OR(C27="キケン",C27="失格",G27="キケン",G27="失格"),0,IF(E23="","",IF(COUNTIFS($E23:$E27,"R")&gt;2,2,COUNTIFS($E23:$E27,"R")))))</f>
        <v/>
      </c>
      <c r="H22" s="125" t="str">
        <f>IF(メンバーチェンジ!E23="",IF(オーダー!E43="","",オーダー!E43),メンバーチェンジ!E23)</f>
        <v/>
      </c>
      <c r="I22" s="124" t="str">
        <f>IF(メンバーチェンジ!F23="",IF(オーダー!F43="","",オーダー!F43),メンバーチェンジ!F23)</f>
        <v/>
      </c>
      <c r="J22" s="129" t="str">
        <f>IF(OR($K$3="キケン",$M$3="キケン"),0,IF(OR(J27="キケン",J27="失格",N27="キケン",N27="失格"),0,IF(L23="","",IF(COUNTIFS($L23:$L27,"L")&gt;2,2,COUNTIFS($L23:$L27,"L")))))</f>
        <v/>
      </c>
      <c r="K22" s="226"/>
      <c r="L22" s="97" t="s">
        <v>27</v>
      </c>
      <c r="M22" s="226"/>
      <c r="N22" s="129" t="str">
        <f>IF(OR($K$3="キケン",$M$3="キケン"),0,IF(OR(J27="キケン",J27="失格",N27="キケン",N27="失格"),0,IF(L23="","",IF(COUNTIFS($L23:$L27,"R")&gt;2,2,COUNTIFS($L23:$L27,"R")))))</f>
        <v/>
      </c>
      <c r="O22" s="125" t="str">
        <f>IF(メンバーチェンジ!H23="",IF(オーダー!H43="","",オーダー!H43),メンバーチェンジ!H23)</f>
        <v/>
      </c>
      <c r="Q22" s="14">
        <v>19</v>
      </c>
    </row>
    <row r="23" spans="2:17" ht="15.95" customHeight="1" thickBot="1" x14ac:dyDescent="0.2">
      <c r="B23" s="122"/>
      <c r="C23" s="130"/>
      <c r="D23" s="227"/>
      <c r="E23" s="85" t="str" cm="1">
        <f t="array" ref="E23">IFERROR(IF(基本情報!$B$15=15,_xlfn.IFS(OR(D22="",F22=""),"",AND(OR(D23="キケン",D23="失格"),OR(F23="キケン",F23="失格")),"",OR(D23="キケン",D23="失格"),"R",OR(F23="キケン",F23="失格"),"L",AND(D22=15,F22&lt;=13),"L",AND(F22=15,D22&lt;=13),"R",D22=21,"L",F22=21,"R",AND(D22&gt;=15,(D22-F22)&gt;=2),"L",AND(F22&gt;=15,(F22-D22)&gt;=2),"R",TRUE,"打切"),IF(基本情報!$B$15=21,_xlfn.IFS(OR(D22="",F22=""),"",AND(OR(D23="キケン",D23="失格"),OR(F23="キケン",F23="失格")),"",OR(D23="キケン",D23="失格"),"R",OR(F23="キケン",F23="失格"),"L",AND(D22=21,F22&lt;=19),"L",AND(F22=21,D22&lt;=19),"R",D22=30,"L",F22=30,"R",AND(D22&gt;=21,(D22-F22)&gt;=2),"L",AND(F22&gt;=21,(F22-D22)&gt;=2),"R",TRUE,"打切"))),"")</f>
        <v/>
      </c>
      <c r="F23" s="227"/>
      <c r="G23" s="130"/>
      <c r="H23" s="126"/>
      <c r="I23" s="122"/>
      <c r="J23" s="130"/>
      <c r="K23" s="227"/>
      <c r="L23" s="85" t="str" cm="1">
        <f t="array" ref="L23">IFERROR(IF(基本情報!$B$15=15,_xlfn.IFS(OR(K22="",M22=""),"",AND(OR(K23="キケン",K23="失格"),OR(M23="キケン",M23="失格")),"",OR(K23="キケン",K23="失格"),"R",OR(M23="キケン",M23="失格"),"L",AND(K22=15,M22&lt;=13),"L",AND(M22=15,K22&lt;=13),"R",K22=21,"L",M22=21,"R",AND(K22&gt;=15,(K22-M22)&gt;=2),"L",AND(M22&gt;=15,(M22-K22)&gt;=2),"R",TRUE,"打切"),IF(基本情報!$B$15=21,_xlfn.IFS(OR(K22="",M22=""),"",AND(OR(K23="キケン",K23="失格"),OR(M23="キケン",M23="失格")),"",OR(K23="キケン",K23="失格"),"R",OR(M23="キケン",M23="失格"),"L",AND(K22=21,M22&lt;=19),"L",AND(M22=21,K22&lt;=19),"R",K22=30,"L",M22=30,"R",AND(K22&gt;=21,(K22-M22)&gt;=2),"L",AND(M22&gt;=21,(M22-K22)&gt;=2),"R",TRUE,"打切"))),"")</f>
        <v/>
      </c>
      <c r="M23" s="227"/>
      <c r="N23" s="130"/>
      <c r="O23" s="126"/>
      <c r="Q23" s="14">
        <v>20</v>
      </c>
    </row>
    <row r="24" spans="2:17" ht="24" customHeight="1" x14ac:dyDescent="0.15">
      <c r="B24" s="122"/>
      <c r="C24" s="130"/>
      <c r="D24" s="228"/>
      <c r="E24" s="98" t="s">
        <v>27</v>
      </c>
      <c r="F24" s="228"/>
      <c r="G24" s="130"/>
      <c r="H24" s="126"/>
      <c r="I24" s="122"/>
      <c r="J24" s="130"/>
      <c r="K24" s="228"/>
      <c r="L24" s="98" t="s">
        <v>27</v>
      </c>
      <c r="M24" s="228"/>
      <c r="N24" s="130"/>
      <c r="O24" s="126"/>
      <c r="Q24" s="14">
        <v>21</v>
      </c>
    </row>
    <row r="25" spans="2:17" ht="15.95" customHeight="1" thickBot="1" x14ac:dyDescent="0.2">
      <c r="B25" s="122" t="str">
        <f>IF(メンバーチェンジ!C24="",IF(オーダー!C44="","",オーダー!C44),メンバーチェンジ!C24)</f>
        <v/>
      </c>
      <c r="C25" s="130"/>
      <c r="D25" s="227"/>
      <c r="E25" s="85" t="str" cm="1">
        <f t="array" ref="E25">IFERROR(IF(基本情報!$B$15=15,_xlfn.IFS(OR(D24="",F24=""),"",AND(OR(D25="キケン",D25="失格"),OR(F25="キケン",F25="失格")),"",OR(D25="キケン",D25="失格"),"R",OR(F25="キケン",F25="失格"),"L",AND(D24=15,F24&lt;=13),"L",AND(F24=15,D24&lt;=13),"R",D24=21,"L",F24=21,"R",AND(D24&gt;=15,(D24-F24)&gt;=2),"L",AND(F24&gt;=15,(F24-D24)&gt;=2),"R",TRUE,"打切"),IF(基本情報!$B$15=21,_xlfn.IFS(OR(D24="",F24=""),"",AND(OR(D25="キケン",D25="失格"),OR(F25="キケン",F25="失格")),"",OR(D25="キケン",D25="失格"),"R",OR(F25="キケン",F25="失格"),"L",AND(D24=21,F24&lt;=19),"L",AND(F24=21,D24&lt;=19),"R",D24=30,"L",F24=30,"R",AND(D24&gt;=21,(D24-F24)&gt;=2),"L",AND(F24&gt;=21,(F24-D24)&gt;=2),"R",TRUE,"打切"))),"")</f>
        <v/>
      </c>
      <c r="F25" s="227"/>
      <c r="G25" s="130"/>
      <c r="H25" s="126" t="str">
        <f>IF(メンバーチェンジ!E24="",IF(オーダー!E44="","",オーダー!E44),メンバーチェンジ!E24)</f>
        <v/>
      </c>
      <c r="I25" s="122" t="str">
        <f>IF(メンバーチェンジ!F24="",IF(オーダー!F44="","",オーダー!F44),メンバーチェンジ!F24)</f>
        <v/>
      </c>
      <c r="J25" s="130"/>
      <c r="K25" s="227"/>
      <c r="L25" s="85" t="str" cm="1">
        <f t="array" ref="L25">IFERROR(IF(基本情報!$B$15=15,_xlfn.IFS(OR(K24="",M24=""),"",AND(OR(K25="キケン",K25="失格"),OR(M25="キケン",M25="失格")),"",OR(K25="キケン",K25="失格"),"R",OR(M25="キケン",M25="失格"),"L",AND(K24=15,M24&lt;=13),"L",AND(M24=15,K24&lt;=13),"R",K24=21,"L",M24=21,"R",AND(K24&gt;=15,(K24-M24)&gt;=2),"L",AND(M24&gt;=15,(M24-K24)&gt;=2),"R",TRUE,"打切"),IF(基本情報!$B$15=21,_xlfn.IFS(OR(K24="",M24=""),"",AND(OR(K25="キケン",K25="失格"),OR(M25="キケン",M25="失格")),"",OR(K25="キケン",K25="失格"),"R",OR(M25="キケン",M25="失格"),"L",AND(K24=21,M24&lt;=19),"L",AND(M24=21,K24&lt;=19),"R",K24=30,"L",M24=30,"R",AND(K24&gt;=21,(K24-M24)&gt;=2),"L",AND(M24&gt;=21,(M24-K24)&gt;=2),"R",TRUE,"打切"))),"")</f>
        <v/>
      </c>
      <c r="M25" s="227"/>
      <c r="N25" s="130"/>
      <c r="O25" s="126" t="str">
        <f>IF(メンバーチェンジ!H24="",IF(オーダー!H44="","",オーダー!H44),メンバーチェンジ!H24)</f>
        <v/>
      </c>
      <c r="Q25" s="14">
        <v>22</v>
      </c>
    </row>
    <row r="26" spans="2:17" ht="24" customHeight="1" x14ac:dyDescent="0.15">
      <c r="B26" s="122"/>
      <c r="C26" s="130"/>
      <c r="D26" s="229"/>
      <c r="E26" s="64" t="s">
        <v>27</v>
      </c>
      <c r="F26" s="229"/>
      <c r="G26" s="130"/>
      <c r="H26" s="126"/>
      <c r="I26" s="122"/>
      <c r="J26" s="130"/>
      <c r="K26" s="229"/>
      <c r="L26" s="64" t="s">
        <v>27</v>
      </c>
      <c r="M26" s="229"/>
      <c r="N26" s="130"/>
      <c r="O26" s="126"/>
      <c r="Q26" s="14">
        <v>23</v>
      </c>
    </row>
    <row r="27" spans="2:17" ht="15.95" customHeight="1" thickBot="1" x14ac:dyDescent="0.2">
      <c r="B27" s="123"/>
      <c r="C27" s="234"/>
      <c r="D27" s="230"/>
      <c r="E27" s="85" t="str" cm="1">
        <f t="array" ref="E27">IFERROR(IF(基本情報!$B$15=15,_xlfn.IFS(OR(D26="",F26=""),"",AND(OR(D27="キケン",D27="失格"),OR(F27="キケン",F27="失格")),"",OR(D27="キケン",D27="失格"),"R",OR(F27="キケン",F27="失格"),"L",AND(D26=15,F26&lt;=13),"L",AND(F26=15,D26&lt;=13),"R",D26=21,"L",F26=21,"R",AND(D26&gt;=15,(D26-F26)&gt;=2),"L",AND(F26&gt;=15,(F26-D26)&gt;=2),"R",TRUE,"打切"),IF(基本情報!$B$15=21,_xlfn.IFS(OR(D26="",F26=""),"",AND(OR(D27="キケン",D27="失格"),OR(F27="キケン",F27="失格")),"",OR(D27="キケン",D27="失格"),"R",OR(F27="キケン",F27="失格"),"L",AND(D26=21,F26&lt;=19),"L",AND(F26=21,D26&lt;=19),"R",D26=30,"L",F26=30,"R",AND(D26&gt;=21,(D26-F26)&gt;=2),"L",AND(F26&gt;=21,(F26-D26)&gt;=2),"R",TRUE,"打切"))),"")</f>
        <v/>
      </c>
      <c r="F27" s="230"/>
      <c r="G27" s="234"/>
      <c r="H27" s="127"/>
      <c r="I27" s="123"/>
      <c r="J27" s="234"/>
      <c r="K27" s="230"/>
      <c r="L27" s="85" t="str" cm="1">
        <f t="array" ref="L27">IFERROR(IF(基本情報!$B$15=15,_xlfn.IFS(OR(K26="",M26=""),"",AND(OR(K27="キケン",K27="失格"),OR(M27="キケン",M27="失格")),"",OR(K27="キケン",K27="失格"),"R",OR(M27="キケン",M27="失格"),"L",AND(K26=15,M26&lt;=13),"L",AND(M26=15,K26&lt;=13),"R",K26=21,"L",M26=21,"R",AND(K26&gt;=15,(K26-M26)&gt;=2),"L",AND(M26&gt;=15,(M26-K26)&gt;=2),"R",TRUE,"打切"),IF(基本情報!$B$15=21,_xlfn.IFS(OR(K26="",M26=""),"",AND(OR(K27="キケン",K27="失格"),OR(M27="キケン",M27="失格")),"",OR(K27="キケン",K27="失格"),"R",OR(M27="キケン",M27="失格"),"L",AND(K26=21,M26&lt;=19),"L",AND(M26=21,K26&lt;=19),"R",K26=30,"L",M26=30,"R",AND(K26&gt;=21,(K26-M26)&gt;=2),"L",AND(M26&gt;=21,(M26-K26)&gt;=2),"R",TRUE,"打切"))),"")</f>
        <v/>
      </c>
      <c r="M27" s="230"/>
      <c r="N27" s="234"/>
      <c r="O27" s="127"/>
      <c r="Q27" s="14">
        <v>24</v>
      </c>
    </row>
    <row r="28" spans="2:17" ht="24" customHeight="1" x14ac:dyDescent="0.15">
      <c r="B28" s="124" t="str">
        <f>IF(メンバーチェンジ!C25="",IF(オーダー!C45="","",オーダー!C45),メンバーチェンジ!C25)</f>
        <v/>
      </c>
      <c r="C28" s="129" t="str">
        <f>IF(OR($D$3="キケン",$F$3="キケン"),0,IF(OR(C33="キケン",C33="失格",G33="キケン",G33="失格"),0,IF(E29="","",IF(COUNTIFS($E29:$E33,"L")&gt;2,2,COUNTIFS($E29:$E33,"L")))))</f>
        <v/>
      </c>
      <c r="D28" s="226"/>
      <c r="E28" s="97" t="s">
        <v>27</v>
      </c>
      <c r="F28" s="226"/>
      <c r="G28" s="129" t="str">
        <f>IF(OR($D$3="キケン",$F$3="キケン"),0,IF(OR(C33="キケン",C33="失格",G33="キケン",G33="失格"),0,IF(E29="","",IF(COUNTIFS($E29:$E33,"R")&gt;2,2,COUNTIFS($E29:$E33,"R")))))</f>
        <v/>
      </c>
      <c r="H28" s="125" t="str">
        <f>IF(メンバーチェンジ!E25="",IF(オーダー!E45="","",オーダー!E45),メンバーチェンジ!E25)</f>
        <v/>
      </c>
      <c r="I28" s="124" t="str">
        <f>IF(メンバーチェンジ!F25="",IF(オーダー!F45="","",オーダー!F45),メンバーチェンジ!F25)</f>
        <v/>
      </c>
      <c r="J28" s="129" t="str">
        <f>IF(OR($K$3="キケン",$M$3="キケン"),0,IF(OR(J33="キケン",J33="失格",N33="キケン",N33="失格"),0,IF(L29="","",IF(COUNTIFS($L29:$L33,"L")&gt;2,2,COUNTIFS($L29:$L33,"L")))))</f>
        <v/>
      </c>
      <c r="K28" s="226"/>
      <c r="L28" s="97" t="s">
        <v>27</v>
      </c>
      <c r="M28" s="226"/>
      <c r="N28" s="129" t="str">
        <f>IF(OR($K$3="キケン",$M$3="キケン"),0,IF(OR(J33="キケン",J33="失格",N33="キケン",N33="失格"),0,IF(L29="","",IF(COUNTIFS($L29:$L33,"R")&gt;2,2,COUNTIFS($L29:$L33,"R")))))</f>
        <v/>
      </c>
      <c r="O28" s="125" t="str">
        <f>IF(メンバーチェンジ!H25="",IF(オーダー!H45="","",オーダー!H45),メンバーチェンジ!H25)</f>
        <v/>
      </c>
      <c r="Q28" s="14">
        <v>25</v>
      </c>
    </row>
    <row r="29" spans="2:17" ht="15.95" customHeight="1" thickBot="1" x14ac:dyDescent="0.2">
      <c r="B29" s="122"/>
      <c r="C29" s="130"/>
      <c r="D29" s="227"/>
      <c r="E29" s="85" t="str" cm="1">
        <f t="array" ref="E29">IFERROR(IF(基本情報!$B$15=15,_xlfn.IFS(OR(D28="",F28=""),"",AND(OR(D29="キケン",D29="失格"),OR(F29="キケン",F29="失格")),"",OR(D29="キケン",D29="失格"),"R",OR(F29="キケン",F29="失格"),"L",AND(D28=15,F28&lt;=13),"L",AND(F28=15,D28&lt;=13),"R",D28=21,"L",F28=21,"R",AND(D28&gt;=15,(D28-F28)&gt;=2),"L",AND(F28&gt;=15,(F28-D28)&gt;=2),"R",TRUE,"打切"),IF(基本情報!$B$15=21,_xlfn.IFS(OR(D28="",F28=""),"",AND(OR(D29="キケン",D29="失格"),OR(F29="キケン",F29="失格")),"",OR(D29="キケン",D29="失格"),"R",OR(F29="キケン",F29="失格"),"L",AND(D28=21,F28&lt;=19),"L",AND(F28=21,D28&lt;=19),"R",D28=30,"L",F28=30,"R",AND(D28&gt;=21,(D28-F28)&gt;=2),"L",AND(F28&gt;=21,(F28-D28)&gt;=2),"R",TRUE,"打切"))),"")</f>
        <v/>
      </c>
      <c r="F29" s="227"/>
      <c r="G29" s="130"/>
      <c r="H29" s="126"/>
      <c r="I29" s="122"/>
      <c r="J29" s="130"/>
      <c r="K29" s="227"/>
      <c r="L29" s="85" t="str" cm="1">
        <f t="array" ref="L29">IFERROR(IF(基本情報!$B$15=15,_xlfn.IFS(OR(K28="",M28=""),"",AND(OR(K29="キケン",K29="失格"),OR(M29="キケン",M29="失格")),"",OR(K29="キケン",K29="失格"),"R",OR(M29="キケン",M29="失格"),"L",AND(K28=15,M28&lt;=13),"L",AND(M28=15,K28&lt;=13),"R",K28=21,"L",M28=21,"R",AND(K28&gt;=15,(K28-M28)&gt;=2),"L",AND(M28&gt;=15,(M28-K28)&gt;=2),"R",TRUE,"打切"),IF(基本情報!$B$15=21,_xlfn.IFS(OR(K28="",M28=""),"",AND(OR(K29="キケン",K29="失格"),OR(M29="キケン",M29="失格")),"",OR(K29="キケン",K29="失格"),"R",OR(M29="キケン",M29="失格"),"L",AND(K28=21,M28&lt;=19),"L",AND(M28=21,K28&lt;=19),"R",K28=30,"L",M28=30,"R",AND(K28&gt;=21,(K28-M28)&gt;=2),"L",AND(M28&gt;=21,(M28-K28)&gt;=2),"R",TRUE,"打切"))),"")</f>
        <v/>
      </c>
      <c r="M29" s="227"/>
      <c r="N29" s="130"/>
      <c r="O29" s="126"/>
      <c r="Q29" s="14">
        <v>26</v>
      </c>
    </row>
    <row r="30" spans="2:17" ht="24" customHeight="1" x14ac:dyDescent="0.15">
      <c r="B30" s="122"/>
      <c r="C30" s="130"/>
      <c r="D30" s="228"/>
      <c r="E30" s="98" t="s">
        <v>27</v>
      </c>
      <c r="F30" s="228"/>
      <c r="G30" s="130"/>
      <c r="H30" s="126"/>
      <c r="I30" s="122"/>
      <c r="J30" s="130"/>
      <c r="K30" s="228"/>
      <c r="L30" s="98" t="s">
        <v>27</v>
      </c>
      <c r="M30" s="228"/>
      <c r="N30" s="130"/>
      <c r="O30" s="126"/>
      <c r="Q30" s="14">
        <v>27</v>
      </c>
    </row>
    <row r="31" spans="2:17" ht="15.95" customHeight="1" thickBot="1" x14ac:dyDescent="0.2">
      <c r="B31" s="122"/>
      <c r="C31" s="130"/>
      <c r="D31" s="227"/>
      <c r="E31" s="85" t="str" cm="1">
        <f t="array" ref="E31">IFERROR(IF(基本情報!$B$15=15,_xlfn.IFS(OR(D30="",F30=""),"",AND(OR(D31="キケン",D31="失格"),OR(F31="キケン",F31="失格")),"",OR(D31="キケン",D31="失格"),"R",OR(F31="キケン",F31="失格"),"L",AND(D30=15,F30&lt;=13),"L",AND(F30=15,D30&lt;=13),"R",D30=21,"L",F30=21,"R",AND(D30&gt;=15,(D30-F30)&gt;=2),"L",AND(F30&gt;=15,(F30-D30)&gt;=2),"R",TRUE,"打切"),IF(基本情報!$B$15=21,_xlfn.IFS(OR(D30="",F30=""),"",AND(OR(D31="キケン",D31="失格"),OR(F31="キケン",F31="失格")),"",OR(D31="キケン",D31="失格"),"R",OR(F31="キケン",F31="失格"),"L",AND(D30=21,F30&lt;=19),"L",AND(F30=21,D30&lt;=19),"R",D30=30,"L",F30=30,"R",AND(D30&gt;=21,(D30-F30)&gt;=2),"L",AND(F30&gt;=21,(F30-D30)&gt;=2),"R",TRUE,"打切"))),"")</f>
        <v/>
      </c>
      <c r="F31" s="227"/>
      <c r="G31" s="130"/>
      <c r="H31" s="126"/>
      <c r="I31" s="122"/>
      <c r="J31" s="130"/>
      <c r="K31" s="227"/>
      <c r="L31" s="85" t="str" cm="1">
        <f t="array" ref="L31">IFERROR(IF(基本情報!$B$15=15,_xlfn.IFS(OR(K30="",M30=""),"",AND(OR(K31="キケン",K31="失格"),OR(M31="キケン",M31="失格")),"",OR(K31="キケン",K31="失格"),"R",OR(M31="キケン",M31="失格"),"L",AND(K30=15,M30&lt;=13),"L",AND(M30=15,K30&lt;=13),"R",K30=21,"L",M30=21,"R",AND(K30&gt;=15,(K30-M30)&gt;=2),"L",AND(M30&gt;=15,(M30-K30)&gt;=2),"R",TRUE,"打切"),IF(基本情報!$B$15=21,_xlfn.IFS(OR(K30="",M30=""),"",AND(OR(K31="キケン",K31="失格"),OR(M31="キケン",M31="失格")),"",OR(K31="キケン",K31="失格"),"R",OR(M31="キケン",M31="失格"),"L",AND(K30=21,M30&lt;=19),"L",AND(M30=21,K30&lt;=19),"R",K30=30,"L",M30=30,"R",AND(K30&gt;=21,(K30-M30)&gt;=2),"L",AND(M30&gt;=21,(M30-K30)&gt;=2),"R",TRUE,"打切"))),"")</f>
        <v/>
      </c>
      <c r="M31" s="227"/>
      <c r="N31" s="130"/>
      <c r="O31" s="126"/>
      <c r="Q31" s="14">
        <v>28</v>
      </c>
    </row>
    <row r="32" spans="2:17" ht="24" customHeight="1" x14ac:dyDescent="0.15">
      <c r="B32" s="122"/>
      <c r="C32" s="130"/>
      <c r="D32" s="229"/>
      <c r="E32" s="64" t="s">
        <v>27</v>
      </c>
      <c r="F32" s="229"/>
      <c r="G32" s="130"/>
      <c r="H32" s="126"/>
      <c r="I32" s="122"/>
      <c r="J32" s="130"/>
      <c r="K32" s="229"/>
      <c r="L32" s="64" t="s">
        <v>27</v>
      </c>
      <c r="M32" s="229"/>
      <c r="N32" s="130"/>
      <c r="O32" s="126"/>
      <c r="Q32" s="14">
        <v>29</v>
      </c>
    </row>
    <row r="33" spans="2:17" ht="15.95" customHeight="1" thickBot="1" x14ac:dyDescent="0.2">
      <c r="B33" s="128"/>
      <c r="C33" s="235"/>
      <c r="D33" s="231"/>
      <c r="E33" s="86" t="str" cm="1">
        <f t="array" ref="E33">IFERROR(IF(基本情報!$B$15=15,_xlfn.IFS(OR(D32="",F32=""),"",AND(OR(D33="キケン",D33="失格"),OR(F33="キケン",F33="失格")),"",OR(D33="キケン",D33="失格"),"R",OR(F33="キケン",F33="失格"),"L",AND(D32=15,F32&lt;=13),"L",AND(F32=15,D32&lt;=13),"R",D32=21,"L",F32=21,"R",AND(D32&gt;=15,(D32-F32)&gt;=2),"L",AND(F32&gt;=15,(F32-D32)&gt;=2),"R",TRUE,"打切"),IF(基本情報!$B$15=21,_xlfn.IFS(OR(D32="",F32=""),"",AND(OR(D33="キケン",D33="失格"),OR(F33="キケン",F33="失格")),"",OR(D33="キケン",D33="失格"),"R",OR(F33="キケン",F33="失格"),"L",AND(D32=21,F32&lt;=19),"L",AND(F32=21,D32&lt;=19),"R",D32=30,"L",F32=30,"R",AND(D32&gt;=21,(D32-F32)&gt;=2),"L",AND(F32&gt;=21,(F32-D32)&gt;=2),"R",TRUE,"打切"))),"")</f>
        <v/>
      </c>
      <c r="F33" s="231"/>
      <c r="G33" s="235"/>
      <c r="H33" s="131"/>
      <c r="I33" s="128"/>
      <c r="J33" s="235"/>
      <c r="K33" s="231"/>
      <c r="L33" s="86" t="str" cm="1">
        <f t="array" ref="L33">IFERROR(IF(基本情報!$B$15=15,_xlfn.IFS(OR(K32="",M32=""),"",AND(OR(K33="キケン",K33="失格"),OR(M33="キケン",M33="失格")),"",OR(K33="キケン",K33="失格"),"R",OR(M33="キケン",M33="失格"),"L",AND(K32=15,M32&lt;=13),"L",AND(M32=15,K32&lt;=13),"R",K32=21,"L",M32=21,"R",AND(K32&gt;=15,(K32-M32)&gt;=2),"L",AND(M32&gt;=15,(M32-K32)&gt;=2),"R",TRUE,"打切"),IF(基本情報!$B$15=21,_xlfn.IFS(OR(K32="",M32=""),"",AND(OR(K33="キケン",K33="失格"),OR(M33="キケン",M33="失格")),"",OR(K33="キケン",K33="失格"),"R",OR(M33="キケン",M33="失格"),"L",AND(K32=21,M32&lt;=19),"L",AND(M32=21,K32&lt;=19),"R",K32=30,"L",M32=30,"R",AND(K32&gt;=21,(K32-M32)&gt;=2),"L",AND(M32&gt;=21,(M32-K32)&gt;=2),"R",TRUE,"打切"))),"")</f>
        <v/>
      </c>
      <c r="M33" s="231"/>
      <c r="N33" s="235"/>
      <c r="O33" s="131"/>
      <c r="Q33" s="14">
        <v>30</v>
      </c>
    </row>
    <row r="34" spans="2:17" ht="19.5" thickTop="1" x14ac:dyDescent="0.15"/>
  </sheetData>
  <sheetProtection algorithmName="SHA-512" hashValue="W4fyd/ECroDDfYKpheZZ9riUIg5RvKD7DJSK56pKrEdn+IeNPDOoyC1D+snmRsL8mT8e5h5TfxfYFYmxl25Exg==" saltValue="b/9tGwJlp00OYyT557R+Qw==" spinCount="100000" sheet="1" objects="1" scenarios="1" selectLockedCells="1"/>
  <mergeCells count="56">
    <mergeCell ref="N2:N3"/>
    <mergeCell ref="O2:O3"/>
    <mergeCell ref="B4:B9"/>
    <mergeCell ref="C4:C8"/>
    <mergeCell ref="G4:G8"/>
    <mergeCell ref="H4:H9"/>
    <mergeCell ref="I4:I9"/>
    <mergeCell ref="J4:J8"/>
    <mergeCell ref="N4:N8"/>
    <mergeCell ref="O4:O9"/>
    <mergeCell ref="B2:B3"/>
    <mergeCell ref="C2:C3"/>
    <mergeCell ref="G2:G3"/>
    <mergeCell ref="H2:H3"/>
    <mergeCell ref="I2:I3"/>
    <mergeCell ref="J2:J3"/>
    <mergeCell ref="N10:N14"/>
    <mergeCell ref="O10:O15"/>
    <mergeCell ref="B16:B18"/>
    <mergeCell ref="C16:C20"/>
    <mergeCell ref="G16:G20"/>
    <mergeCell ref="H16:H18"/>
    <mergeCell ref="I16:I18"/>
    <mergeCell ref="J16:J20"/>
    <mergeCell ref="N16:N20"/>
    <mergeCell ref="O16:O18"/>
    <mergeCell ref="B10:B15"/>
    <mergeCell ref="C10:C14"/>
    <mergeCell ref="G10:G14"/>
    <mergeCell ref="H10:H15"/>
    <mergeCell ref="I10:I15"/>
    <mergeCell ref="J10:J14"/>
    <mergeCell ref="B19:B21"/>
    <mergeCell ref="H19:H21"/>
    <mergeCell ref="I19:I21"/>
    <mergeCell ref="O19:O21"/>
    <mergeCell ref="B22:B24"/>
    <mergeCell ref="C22:C26"/>
    <mergeCell ref="G22:G26"/>
    <mergeCell ref="H22:H24"/>
    <mergeCell ref="I22:I24"/>
    <mergeCell ref="J22:J26"/>
    <mergeCell ref="N22:N26"/>
    <mergeCell ref="O22:O24"/>
    <mergeCell ref="B25:B27"/>
    <mergeCell ref="H25:H27"/>
    <mergeCell ref="I25:I27"/>
    <mergeCell ref="O25:O27"/>
    <mergeCell ref="N28:N32"/>
    <mergeCell ref="O28:O33"/>
    <mergeCell ref="B28:B33"/>
    <mergeCell ref="C28:C32"/>
    <mergeCell ref="G28:G32"/>
    <mergeCell ref="H28:H33"/>
    <mergeCell ref="I28:I33"/>
    <mergeCell ref="J28:J32"/>
  </mergeCells>
  <phoneticPr fontId="2"/>
  <dataValidations count="3">
    <dataValidation type="list" allowBlank="1" showInputMessage="1" showErrorMessage="1" sqref="D3 F3 K3 M3" xr:uid="{3879A8CD-2127-4B7F-92A2-66F187855215}">
      <formula1>"キケン"</formula1>
    </dataValidation>
    <dataValidation type="list" allowBlank="1" showInputMessage="1" showErrorMessage="1" sqref="D5 F5 D7 F7 C21:D21 F21:G21 D17 F17 D19 F19 C27:D27 F27:G27 D23 F23 D25 F25 C15:D15 F15:G15 D11 F11 D13 F13 C33:D33 F33:G33 D29 F29 D31 F31 M27:N27 C9:D9 K23 M23 K25 M25 J15:K15 M15:N15 K11 M11 K13 M13 J9:K9 M9:N9 K5 M5 K7 M7 J21:K21 M21:N21 K17 M17 K19 M19 J33:K33 J27:K27 K29 M29 K31 M31 F9:G9 M33:N33" xr:uid="{C3CF68BC-3199-4302-9F1D-6AC7D4F66F85}">
      <formula1>"キケン, 失格"</formula1>
    </dataValidation>
    <dataValidation type="list" allowBlank="1" showInputMessage="1" showErrorMessage="1" sqref="D4 D6 D8 D10 D12 D14 D16 D18 D20 D22 D24 D26 D28 D30 D32 F32 F30 F28 F26 F24 F22 F20 F18 F16 F14 F12 F10 F8 F6 F4 K4 K6 K8 K10 K12 K14 K16 K18 K20 K22 K24 K26 K28 K30 K32 M32 M30 M28 M26 M24 M22 M20 M18 M16 M14 M12 M10 M8 M6 M4" xr:uid="{623A6505-B800-4E8E-A765-2361A6992D79}">
      <formula1>$Q$4:$Q$33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B976-67C9-43FF-A862-DF373A3BC81B}">
  <sheetPr>
    <tabColor rgb="FF0070C0"/>
  </sheetPr>
  <dimension ref="A1:AX139"/>
  <sheetViews>
    <sheetView showGridLines="0" zoomScale="70" zoomScaleNormal="70" workbookViewId="0"/>
  </sheetViews>
  <sheetFormatPr defaultColWidth="0" defaultRowHeight="18.75" zeroHeight="1" x14ac:dyDescent="0.15"/>
  <cols>
    <col min="1" max="1" width="2.6328125" style="14" customWidth="1"/>
    <col min="2" max="2" width="11.7265625" style="35" customWidth="1"/>
    <col min="3" max="7" width="10.90625" style="35" customWidth="1"/>
    <col min="8" max="8" width="10" style="35" customWidth="1"/>
    <col min="9" max="9" width="6.54296875" style="35" customWidth="1"/>
    <col min="10" max="10" width="2.6328125" style="14" customWidth="1"/>
    <col min="11" max="11" width="21.6328125" style="35" hidden="1"/>
    <col min="12" max="41" width="12.6328125" style="35" hidden="1"/>
    <col min="42" max="50" width="0" style="35" hidden="1"/>
    <col min="51" max="16384" width="8.7265625" style="35" hidden="1"/>
  </cols>
  <sheetData>
    <row r="1" spans="1:50" s="31" customFormat="1" x14ac:dyDescent="0.15">
      <c r="A1" s="14"/>
      <c r="D1" s="30"/>
      <c r="F1" s="30"/>
      <c r="J1" s="14"/>
      <c r="L1" s="30"/>
      <c r="N1" s="30"/>
    </row>
    <row r="2" spans="1:50" ht="26.25" customHeight="1" x14ac:dyDescent="0.15">
      <c r="B2" s="165" t="str">
        <f>基本情報!A2&amp;基本情報!C2&amp;基本情報!D2</f>
        <v>関東大学バドミントンリーグ戦</v>
      </c>
      <c r="C2" s="165"/>
      <c r="D2" s="165"/>
      <c r="E2" s="165"/>
      <c r="F2" s="165"/>
      <c r="G2" s="165"/>
      <c r="H2" s="165"/>
      <c r="I2" s="165"/>
      <c r="U2" s="36"/>
      <c r="V2" s="36"/>
      <c r="W2" s="36"/>
    </row>
    <row r="3" spans="1:50" ht="26.25" customHeight="1" thickBot="1" x14ac:dyDescent="0.2">
      <c r="B3" s="166" t="str">
        <f>基本情報!B3</f>
        <v>　</v>
      </c>
      <c r="C3" s="166"/>
      <c r="D3" s="166"/>
      <c r="E3" s="166"/>
      <c r="F3" s="166"/>
      <c r="G3" s="166"/>
      <c r="H3" s="166"/>
      <c r="I3" s="166"/>
      <c r="R3" s="89"/>
      <c r="S3" s="94"/>
      <c r="T3" s="94"/>
      <c r="U3" s="36"/>
      <c r="V3" s="36"/>
      <c r="W3" s="36"/>
    </row>
    <row r="4" spans="1:50" ht="52.5" customHeight="1" thickBot="1" x14ac:dyDescent="0.2">
      <c r="B4" s="37" t="str">
        <f>基本情報!C4&amp;基本情報!D4&amp;"部"&amp;基本情報!F4</f>
        <v>部</v>
      </c>
      <c r="C4" s="32">
        <f>基本情報!B8</f>
        <v>0</v>
      </c>
      <c r="D4" s="33">
        <f>基本情報!B9</f>
        <v>0</v>
      </c>
      <c r="E4" s="33">
        <f>基本情報!B10</f>
        <v>0</v>
      </c>
      <c r="F4" s="33">
        <f>基本情報!B11</f>
        <v>0</v>
      </c>
      <c r="G4" s="33">
        <f>基本情報!B12</f>
        <v>0</v>
      </c>
      <c r="H4" s="34" t="s">
        <v>28</v>
      </c>
      <c r="I4" s="37" t="s">
        <v>29</v>
      </c>
      <c r="K4" s="36" t="s">
        <v>30</v>
      </c>
      <c r="L4" s="36" t="s">
        <v>31</v>
      </c>
      <c r="M4" s="87" t="s">
        <v>115</v>
      </c>
      <c r="N4" s="87" t="s">
        <v>32</v>
      </c>
      <c r="O4" s="87" t="s">
        <v>33</v>
      </c>
      <c r="P4" s="59" t="s">
        <v>34</v>
      </c>
      <c r="Q4" s="59"/>
      <c r="R4" s="59" t="s">
        <v>117</v>
      </c>
      <c r="S4" s="59" t="s">
        <v>120</v>
      </c>
      <c r="T4" s="101" t="s">
        <v>137</v>
      </c>
      <c r="U4" s="59" t="s">
        <v>118</v>
      </c>
      <c r="V4" s="59" t="s">
        <v>121</v>
      </c>
      <c r="W4" s="101" t="s">
        <v>138</v>
      </c>
      <c r="X4" s="59" t="s">
        <v>119</v>
      </c>
      <c r="Y4" s="59" t="s">
        <v>122</v>
      </c>
      <c r="Z4" s="101" t="s">
        <v>139</v>
      </c>
      <c r="AA4" s="59" t="s">
        <v>123</v>
      </c>
      <c r="AB4" s="59" t="s">
        <v>124</v>
      </c>
      <c r="AC4" s="59" t="s">
        <v>127</v>
      </c>
      <c r="AD4" s="59" t="s">
        <v>128</v>
      </c>
      <c r="AE4" s="59" t="s">
        <v>129</v>
      </c>
      <c r="AF4" s="59" t="s">
        <v>130</v>
      </c>
      <c r="AG4" s="59" t="s">
        <v>126</v>
      </c>
      <c r="AH4" s="59" t="s">
        <v>136</v>
      </c>
      <c r="AI4" s="59" t="s">
        <v>116</v>
      </c>
      <c r="AJ4" s="59" t="s">
        <v>125</v>
      </c>
      <c r="AK4" s="59"/>
      <c r="AL4" s="59"/>
      <c r="AM4" s="59"/>
      <c r="AN4" s="87"/>
      <c r="AO4" s="87"/>
      <c r="AR4" s="93"/>
      <c r="AS4" s="36"/>
      <c r="AT4" s="36"/>
      <c r="AU4" s="36"/>
      <c r="AV4" s="36"/>
      <c r="AW4" s="36"/>
      <c r="AX4" s="36"/>
    </row>
    <row r="5" spans="1:50" ht="6" customHeight="1" x14ac:dyDescent="0.15">
      <c r="B5" s="167">
        <f>C4</f>
        <v>0</v>
      </c>
      <c r="C5" s="168" t="str">
        <f>IF($U$3=0,"","E")</f>
        <v/>
      </c>
      <c r="D5" s="171" t="str">
        <f>IF(OR(C68=1,D68=1),"全対抗棄権",IF(D78="","",D78&amp;" "&amp;AJ73&amp;"-"&amp;AK73))</f>
        <v/>
      </c>
      <c r="E5" s="171" t="str">
        <f>IF(OR(C68=1,E68=1),"全対抗棄権",IF(E78="","",E78&amp;" "&amp;AD73&amp;"-"&amp;AE73))</f>
        <v/>
      </c>
      <c r="F5" s="171" t="str">
        <f>IF(OR(C68=1,F68=1),"全対抗棄権",IF(F78="","",F78&amp;" "&amp;L73&amp;"-"&amp;M73))</f>
        <v/>
      </c>
      <c r="G5" s="171" t="str">
        <f>IF(OR(C68=1,G68=1),"全対抗棄権",IF(G78="","",G78&amp;" "&amp;X73&amp;"-"&amp;Y73))</f>
        <v/>
      </c>
      <c r="H5" s="172" t="str">
        <f>"M:"&amp;N5</f>
        <v>M:0</v>
      </c>
      <c r="I5" s="173">
        <f>AJ5</f>
        <v>1</v>
      </c>
      <c r="K5" s="145">
        <f>COUNTIF(C78:G78,"○")</f>
        <v>0</v>
      </c>
      <c r="L5" s="145">
        <f>COUNTIF(C78:G78,"×")</f>
        <v>0</v>
      </c>
      <c r="M5" s="145">
        <f>COUNTIF(C78:G78,"△")</f>
        <v>0</v>
      </c>
      <c r="N5" s="140">
        <f>IFERROR(VLOOKUP($B5,$K$133:$L$138,2,0),0)</f>
        <v>0</v>
      </c>
      <c r="O5" s="140">
        <f>IFERROR(VLOOKUP($B5,$K$134:$N$138,4,0)-VLOOKUP($B5,$K$134:$O$138,5,0),0)</f>
        <v>0</v>
      </c>
      <c r="P5" s="140">
        <f>IFERROR(VLOOKUP($B5,$K$134:$P$138,6,0)-VLOOKUP($B5,$K$134:$Q$138,7,0),0)</f>
        <v>0</v>
      </c>
      <c r="Q5" s="140"/>
      <c r="R5" s="140">
        <f>_xlfn.RANK.EQ(K5,$K$5:$K$64)</f>
        <v>1</v>
      </c>
      <c r="S5" s="140">
        <f>IF(COUNTIF($R$5:$R$64,R5)&gt;1,1,0)</f>
        <v>1</v>
      </c>
      <c r="T5" s="175">
        <f>K5*100+N5</f>
        <v>0</v>
      </c>
      <c r="U5" s="140">
        <f>IF(S5=1,IF(_xlfn.RANK.EQ(N5,$N$5:$N$64)&gt;=R5,_xlfn.RANK.EQ(N5,$N$5:$N$64),R5),0)</f>
        <v>1</v>
      </c>
      <c r="V5" s="140">
        <f>IF(U5=0,0,IF(COUNTIF($U$5:$U$64,U5)&gt;1,1,0))</f>
        <v>1</v>
      </c>
      <c r="W5" s="175">
        <f>K5*10000+N5*100+O5</f>
        <v>0</v>
      </c>
      <c r="X5" s="140">
        <f>IF(V5=1,IF(_xlfn.RANK.EQ(O5,$O$5:$O$64)&gt;=R5,_xlfn.RANK.EQ(O5,$O$5:$O$64),R5),0)</f>
        <v>1</v>
      </c>
      <c r="Y5" s="140">
        <f>IF(X5=0,0,IF(COUNTIF($X$5:$X$64,X5)&gt;1,1,0))</f>
        <v>1</v>
      </c>
      <c r="Z5" s="175">
        <f>K5*1000000+N5*10000+O5*100+P5</f>
        <v>0</v>
      </c>
      <c r="AA5" s="140">
        <f>IF(Y5=1,IF(_xlfn.RANK.EQ(P5,$P$5:$P$64)&gt;=R5,_xlfn.RANK.EQ(P5,$P$5:$P$64),R5),0)</f>
        <v>1</v>
      </c>
      <c r="AB5" s="140">
        <f>IF(AA5=0,0,IF(COUNTIF($AA$5:$AA$64,AA5)&gt;1,1,0))</f>
        <v>1</v>
      </c>
      <c r="AC5" s="140">
        <f>IF(AB5=1,B5,0)</f>
        <v>0</v>
      </c>
      <c r="AD5" s="140">
        <f>IF(AB5=1,MOD(AG5,10),0)</f>
        <v>1</v>
      </c>
      <c r="AE5" s="140">
        <f>IF(AC5&lt;&gt;0,IF($AE$65="",0,IF($AE$65="○",1,-1)),0)</f>
        <v>0</v>
      </c>
      <c r="AF5" s="140">
        <f>IF(AC5&lt;&gt;0,IF(AE5=1,AD5,IF(AE5=-1,AD5+1)),0)</f>
        <v>0</v>
      </c>
      <c r="AG5" s="140" t="str">
        <f>R5&amp;U5&amp;X5&amp;AA5</f>
        <v>1111</v>
      </c>
      <c r="AH5" s="140">
        <v>1</v>
      </c>
      <c r="AI5" s="140" t="b">
        <f>IFERROR(IF(AF5&lt;&gt;0,AF5,RIGHTB(LEFT(AG5,FIND(0,AG5)-1),1)),FALSE)</f>
        <v>0</v>
      </c>
      <c r="AJ5" s="141">
        <f>IF(AI5=FALSE,IF(COUNTIF($K$5:$K$64,1),"",AH5),AI5)</f>
        <v>1</v>
      </c>
      <c r="AK5" s="140"/>
      <c r="AL5" s="140"/>
      <c r="AM5" s="140"/>
      <c r="AN5" s="143"/>
      <c r="AO5" s="143"/>
      <c r="AP5" s="144"/>
      <c r="AQ5" s="144"/>
      <c r="AR5" s="142"/>
      <c r="AS5" s="142"/>
      <c r="AT5" s="142"/>
      <c r="AU5" s="142"/>
      <c r="AV5" s="142"/>
      <c r="AW5" s="142"/>
      <c r="AX5" s="143"/>
    </row>
    <row r="6" spans="1:50" ht="6" customHeight="1" x14ac:dyDescent="0.15">
      <c r="B6" s="155"/>
      <c r="C6" s="169"/>
      <c r="D6" s="159"/>
      <c r="E6" s="159"/>
      <c r="F6" s="159"/>
      <c r="G6" s="159"/>
      <c r="H6" s="148"/>
      <c r="I6" s="174"/>
      <c r="K6" s="145"/>
      <c r="L6" s="145"/>
      <c r="M6" s="145"/>
      <c r="N6" s="140"/>
      <c r="O6" s="140"/>
      <c r="P6" s="140"/>
      <c r="Q6" s="140"/>
      <c r="R6" s="140"/>
      <c r="S6" s="140"/>
      <c r="T6" s="175"/>
      <c r="U6" s="140"/>
      <c r="V6" s="140"/>
      <c r="W6" s="175"/>
      <c r="X6" s="140"/>
      <c r="Y6" s="140"/>
      <c r="Z6" s="175"/>
      <c r="AA6" s="140"/>
      <c r="AB6" s="140"/>
      <c r="AC6" s="140"/>
      <c r="AD6" s="140"/>
      <c r="AE6" s="140"/>
      <c r="AF6" s="140"/>
      <c r="AG6" s="140"/>
      <c r="AH6" s="140"/>
      <c r="AI6" s="140"/>
      <c r="AJ6" s="141"/>
      <c r="AK6" s="140"/>
      <c r="AL6" s="140"/>
      <c r="AM6" s="140"/>
      <c r="AN6" s="143"/>
      <c r="AO6" s="143"/>
      <c r="AP6" s="144"/>
      <c r="AQ6" s="144"/>
      <c r="AR6" s="142"/>
      <c r="AS6" s="142"/>
      <c r="AT6" s="142"/>
      <c r="AU6" s="142"/>
      <c r="AV6" s="142"/>
      <c r="AW6" s="142"/>
      <c r="AX6" s="143"/>
    </row>
    <row r="7" spans="1:50" ht="6" customHeight="1" x14ac:dyDescent="0.15">
      <c r="B7" s="155"/>
      <c r="C7" s="169"/>
      <c r="D7" s="159"/>
      <c r="E7" s="159"/>
      <c r="F7" s="159"/>
      <c r="G7" s="159"/>
      <c r="H7" s="148"/>
      <c r="I7" s="174"/>
      <c r="K7" s="145"/>
      <c r="L7" s="145"/>
      <c r="M7" s="145"/>
      <c r="N7" s="140"/>
      <c r="O7" s="140"/>
      <c r="P7" s="140"/>
      <c r="Q7" s="140"/>
      <c r="R7" s="140"/>
      <c r="S7" s="140"/>
      <c r="T7" s="175"/>
      <c r="U7" s="140"/>
      <c r="V7" s="140"/>
      <c r="W7" s="175"/>
      <c r="X7" s="140"/>
      <c r="Y7" s="140"/>
      <c r="Z7" s="175"/>
      <c r="AA7" s="140"/>
      <c r="AB7" s="140"/>
      <c r="AC7" s="140"/>
      <c r="AD7" s="140"/>
      <c r="AE7" s="140"/>
      <c r="AF7" s="140"/>
      <c r="AG7" s="140"/>
      <c r="AH7" s="140"/>
      <c r="AI7" s="140"/>
      <c r="AJ7" s="141"/>
      <c r="AK7" s="140"/>
      <c r="AL7" s="140"/>
      <c r="AM7" s="140"/>
      <c r="AN7" s="143"/>
      <c r="AO7" s="143"/>
      <c r="AP7" s="144"/>
      <c r="AQ7" s="144"/>
      <c r="AR7" s="142"/>
      <c r="AS7" s="142"/>
      <c r="AT7" s="142"/>
      <c r="AU7" s="142"/>
      <c r="AV7" s="142"/>
      <c r="AW7" s="142"/>
      <c r="AX7" s="143"/>
    </row>
    <row r="8" spans="1:50" ht="6" customHeight="1" x14ac:dyDescent="0.15">
      <c r="B8" s="155"/>
      <c r="C8" s="169"/>
      <c r="D8" s="159"/>
      <c r="E8" s="159"/>
      <c r="F8" s="159"/>
      <c r="G8" s="159"/>
      <c r="H8" s="148"/>
      <c r="I8" s="174"/>
      <c r="K8" s="145"/>
      <c r="L8" s="145"/>
      <c r="M8" s="145"/>
      <c r="N8" s="140"/>
      <c r="O8" s="140"/>
      <c r="P8" s="140"/>
      <c r="Q8" s="140"/>
      <c r="R8" s="140"/>
      <c r="S8" s="140"/>
      <c r="T8" s="175"/>
      <c r="U8" s="140"/>
      <c r="V8" s="140"/>
      <c r="W8" s="175"/>
      <c r="X8" s="140"/>
      <c r="Y8" s="140"/>
      <c r="Z8" s="175"/>
      <c r="AA8" s="140"/>
      <c r="AB8" s="140"/>
      <c r="AC8" s="140"/>
      <c r="AD8" s="140"/>
      <c r="AE8" s="140"/>
      <c r="AF8" s="140"/>
      <c r="AG8" s="140"/>
      <c r="AH8" s="140"/>
      <c r="AI8" s="140"/>
      <c r="AJ8" s="141"/>
      <c r="AK8" s="140"/>
      <c r="AL8" s="140"/>
      <c r="AM8" s="140"/>
      <c r="AN8" s="143"/>
      <c r="AO8" s="143"/>
      <c r="AP8" s="144"/>
      <c r="AQ8" s="144"/>
      <c r="AR8" s="142"/>
      <c r="AS8" s="142"/>
      <c r="AT8" s="142"/>
      <c r="AU8" s="142"/>
      <c r="AV8" s="142"/>
      <c r="AW8" s="142"/>
      <c r="AX8" s="143"/>
    </row>
    <row r="9" spans="1:50" ht="6" customHeight="1" x14ac:dyDescent="0.15">
      <c r="B9" s="155"/>
      <c r="C9" s="169"/>
      <c r="D9" s="159"/>
      <c r="E9" s="159"/>
      <c r="F9" s="159"/>
      <c r="G9" s="159"/>
      <c r="H9" s="148" t="str">
        <f>"G:"&amp;O5</f>
        <v>G:0</v>
      </c>
      <c r="I9" s="174"/>
      <c r="K9" s="145"/>
      <c r="L9" s="145"/>
      <c r="M9" s="145"/>
      <c r="N9" s="140"/>
      <c r="O9" s="140"/>
      <c r="P9" s="140"/>
      <c r="Q9" s="140"/>
      <c r="R9" s="140"/>
      <c r="S9" s="140"/>
      <c r="T9" s="175"/>
      <c r="U9" s="140"/>
      <c r="V9" s="140"/>
      <c r="W9" s="175"/>
      <c r="X9" s="140"/>
      <c r="Y9" s="140"/>
      <c r="Z9" s="175"/>
      <c r="AA9" s="140"/>
      <c r="AB9" s="140"/>
      <c r="AC9" s="140"/>
      <c r="AD9" s="140"/>
      <c r="AE9" s="140"/>
      <c r="AF9" s="140"/>
      <c r="AG9" s="140"/>
      <c r="AH9" s="140"/>
      <c r="AI9" s="140"/>
      <c r="AJ9" s="141"/>
      <c r="AK9" s="140"/>
      <c r="AL9" s="140"/>
      <c r="AM9" s="140"/>
      <c r="AN9" s="143"/>
      <c r="AO9" s="143"/>
      <c r="AP9" s="144"/>
      <c r="AQ9" s="144"/>
      <c r="AR9" s="142"/>
      <c r="AS9" s="142"/>
      <c r="AT9" s="142"/>
      <c r="AU9" s="142"/>
      <c r="AV9" s="142"/>
      <c r="AW9" s="142"/>
      <c r="AX9" s="143"/>
    </row>
    <row r="10" spans="1:50" ht="6" customHeight="1" x14ac:dyDescent="0.15">
      <c r="B10" s="155"/>
      <c r="C10" s="169"/>
      <c r="D10" s="159"/>
      <c r="E10" s="159"/>
      <c r="F10" s="159"/>
      <c r="G10" s="159"/>
      <c r="H10" s="148"/>
      <c r="I10" s="174"/>
      <c r="K10" s="145"/>
      <c r="L10" s="145"/>
      <c r="M10" s="145"/>
      <c r="N10" s="140"/>
      <c r="O10" s="140"/>
      <c r="P10" s="140"/>
      <c r="Q10" s="140"/>
      <c r="R10" s="140"/>
      <c r="S10" s="140"/>
      <c r="T10" s="175"/>
      <c r="U10" s="140"/>
      <c r="V10" s="140"/>
      <c r="W10" s="175"/>
      <c r="X10" s="140"/>
      <c r="Y10" s="140"/>
      <c r="Z10" s="175"/>
      <c r="AA10" s="140"/>
      <c r="AB10" s="140"/>
      <c r="AC10" s="140"/>
      <c r="AD10" s="140"/>
      <c r="AE10" s="140"/>
      <c r="AF10" s="140"/>
      <c r="AG10" s="140"/>
      <c r="AH10" s="140"/>
      <c r="AI10" s="140"/>
      <c r="AJ10" s="141"/>
      <c r="AK10" s="140"/>
      <c r="AL10" s="140"/>
      <c r="AM10" s="140"/>
      <c r="AN10" s="143"/>
      <c r="AO10" s="143"/>
      <c r="AP10" s="144"/>
      <c r="AQ10" s="144"/>
      <c r="AR10" s="142"/>
      <c r="AS10" s="142"/>
      <c r="AT10" s="142"/>
      <c r="AU10" s="142"/>
      <c r="AV10" s="142"/>
      <c r="AW10" s="142"/>
      <c r="AX10" s="143"/>
    </row>
    <row r="11" spans="1:50" ht="6" customHeight="1" x14ac:dyDescent="0.15">
      <c r="B11" s="155"/>
      <c r="C11" s="169"/>
      <c r="D11" s="152" t="str">
        <f>IF(OR(C68=1,D68=1),"",IF(D78="","","G："&amp;AJ81&amp;"-"&amp;AK81))</f>
        <v/>
      </c>
      <c r="E11" s="152" t="str">
        <f>IF(OR(C68=1,E68=1),"",IF(E78="","","G："&amp;AD81&amp;"-"&amp;AE81))</f>
        <v/>
      </c>
      <c r="F11" s="152" t="str">
        <f>IF(OR(C68=1,F68=1),"",IF(F78="","","G："&amp;L81&amp;"-"&amp;M81))</f>
        <v/>
      </c>
      <c r="G11" s="152" t="str">
        <f>IF(OR(C68=1,G68=1),"",IF(G78="","","G："&amp;X81&amp;"-"&amp;Y81))</f>
        <v/>
      </c>
      <c r="H11" s="148"/>
      <c r="I11" s="174"/>
      <c r="K11" s="145"/>
      <c r="L11" s="145"/>
      <c r="M11" s="145"/>
      <c r="N11" s="140"/>
      <c r="O11" s="140"/>
      <c r="P11" s="140"/>
      <c r="Q11" s="140"/>
      <c r="R11" s="140"/>
      <c r="S11" s="140"/>
      <c r="T11" s="175"/>
      <c r="U11" s="140"/>
      <c r="V11" s="140"/>
      <c r="W11" s="175"/>
      <c r="X11" s="140"/>
      <c r="Y11" s="140"/>
      <c r="Z11" s="175"/>
      <c r="AA11" s="140"/>
      <c r="AB11" s="140"/>
      <c r="AC11" s="140"/>
      <c r="AD11" s="140"/>
      <c r="AE11" s="140"/>
      <c r="AF11" s="140"/>
      <c r="AG11" s="140"/>
      <c r="AH11" s="140"/>
      <c r="AI11" s="140"/>
      <c r="AJ11" s="141"/>
      <c r="AK11" s="140"/>
      <c r="AL11" s="140"/>
      <c r="AM11" s="140"/>
      <c r="AN11" s="143"/>
      <c r="AO11" s="143"/>
      <c r="AP11" s="144"/>
      <c r="AQ11" s="144"/>
      <c r="AR11" s="142"/>
      <c r="AS11" s="142"/>
      <c r="AT11" s="142"/>
      <c r="AU11" s="142"/>
      <c r="AV11" s="142"/>
      <c r="AW11" s="142"/>
      <c r="AX11" s="143"/>
    </row>
    <row r="12" spans="1:50" ht="6" customHeight="1" x14ac:dyDescent="0.15">
      <c r="B12" s="155"/>
      <c r="C12" s="169"/>
      <c r="D12" s="153"/>
      <c r="E12" s="153"/>
      <c r="F12" s="153"/>
      <c r="G12" s="153"/>
      <c r="H12" s="148"/>
      <c r="I12" s="174"/>
      <c r="K12" s="145"/>
      <c r="L12" s="145"/>
      <c r="M12" s="145"/>
      <c r="N12" s="140"/>
      <c r="O12" s="140"/>
      <c r="P12" s="140"/>
      <c r="Q12" s="140"/>
      <c r="R12" s="140"/>
      <c r="S12" s="140"/>
      <c r="T12" s="175"/>
      <c r="U12" s="140"/>
      <c r="V12" s="140"/>
      <c r="W12" s="175"/>
      <c r="X12" s="140"/>
      <c r="Y12" s="140"/>
      <c r="Z12" s="175"/>
      <c r="AA12" s="140"/>
      <c r="AB12" s="140"/>
      <c r="AC12" s="140"/>
      <c r="AD12" s="140"/>
      <c r="AE12" s="140"/>
      <c r="AF12" s="140"/>
      <c r="AG12" s="140"/>
      <c r="AH12" s="140"/>
      <c r="AI12" s="140"/>
      <c r="AJ12" s="141"/>
      <c r="AK12" s="140"/>
      <c r="AL12" s="140"/>
      <c r="AM12" s="140"/>
      <c r="AN12" s="143"/>
      <c r="AO12" s="143"/>
      <c r="AP12" s="144"/>
      <c r="AQ12" s="144"/>
      <c r="AR12" s="142"/>
      <c r="AS12" s="142"/>
      <c r="AT12" s="142"/>
      <c r="AU12" s="142"/>
      <c r="AV12" s="142"/>
      <c r="AW12" s="142"/>
      <c r="AX12" s="143"/>
    </row>
    <row r="13" spans="1:50" ht="6" customHeight="1" x14ac:dyDescent="0.15">
      <c r="B13" s="155"/>
      <c r="C13" s="169"/>
      <c r="D13" s="153"/>
      <c r="E13" s="153"/>
      <c r="F13" s="153"/>
      <c r="G13" s="153"/>
      <c r="H13" s="148" t="str">
        <f>"P:"&amp;P5</f>
        <v>P:0</v>
      </c>
      <c r="I13" s="174"/>
      <c r="K13" s="145"/>
      <c r="L13" s="145"/>
      <c r="M13" s="145"/>
      <c r="N13" s="140"/>
      <c r="O13" s="140"/>
      <c r="P13" s="140"/>
      <c r="Q13" s="140"/>
      <c r="R13" s="140"/>
      <c r="S13" s="140"/>
      <c r="T13" s="175"/>
      <c r="U13" s="140"/>
      <c r="V13" s="140"/>
      <c r="W13" s="175"/>
      <c r="X13" s="140"/>
      <c r="Y13" s="140"/>
      <c r="Z13" s="175"/>
      <c r="AA13" s="140"/>
      <c r="AB13" s="140"/>
      <c r="AC13" s="140"/>
      <c r="AD13" s="140"/>
      <c r="AE13" s="140"/>
      <c r="AF13" s="140"/>
      <c r="AG13" s="140"/>
      <c r="AH13" s="140"/>
      <c r="AI13" s="140"/>
      <c r="AJ13" s="141"/>
      <c r="AK13" s="140"/>
      <c r="AL13" s="140"/>
      <c r="AM13" s="140"/>
      <c r="AN13" s="143"/>
      <c r="AO13" s="143"/>
      <c r="AP13" s="144"/>
      <c r="AQ13" s="144"/>
      <c r="AR13" s="142"/>
      <c r="AS13" s="142"/>
      <c r="AT13" s="142"/>
      <c r="AU13" s="142"/>
      <c r="AV13" s="142"/>
      <c r="AW13" s="142"/>
      <c r="AX13" s="143"/>
    </row>
    <row r="14" spans="1:50" ht="6" customHeight="1" x14ac:dyDescent="0.15">
      <c r="B14" s="155"/>
      <c r="C14" s="169"/>
      <c r="D14" s="152" t="str">
        <f>IF(OR(C68=1,D68=1),"",IF(D78="","","P："&amp;AJ104&amp;"-"&amp;AK104))</f>
        <v/>
      </c>
      <c r="E14" s="152" t="str">
        <f>IF(OR(C68=1,E68=1),"",IF(E78="","","P："&amp;AD104&amp;"-"&amp;AE104))</f>
        <v/>
      </c>
      <c r="F14" s="152" t="str">
        <f>IF(OR(C68=1,F68=1),"",IF(F78="","","P："&amp;L104&amp;"-"&amp;M104))</f>
        <v/>
      </c>
      <c r="G14" s="152" t="str">
        <f>IF(OR(C68=1,G68=1),"",IF(G78="","","P："&amp;X104&amp;"-"&amp;Y104))</f>
        <v/>
      </c>
      <c r="H14" s="148"/>
      <c r="I14" s="174"/>
      <c r="K14" s="145"/>
      <c r="L14" s="145"/>
      <c r="M14" s="145"/>
      <c r="N14" s="140"/>
      <c r="O14" s="140"/>
      <c r="P14" s="140"/>
      <c r="Q14" s="140"/>
      <c r="R14" s="140"/>
      <c r="S14" s="140"/>
      <c r="T14" s="175"/>
      <c r="U14" s="140"/>
      <c r="V14" s="140"/>
      <c r="W14" s="175"/>
      <c r="X14" s="140"/>
      <c r="Y14" s="140"/>
      <c r="Z14" s="175"/>
      <c r="AA14" s="140"/>
      <c r="AB14" s="140"/>
      <c r="AC14" s="140"/>
      <c r="AD14" s="140"/>
      <c r="AE14" s="140"/>
      <c r="AF14" s="140"/>
      <c r="AG14" s="140"/>
      <c r="AH14" s="140"/>
      <c r="AI14" s="140"/>
      <c r="AJ14" s="141"/>
      <c r="AK14" s="140"/>
      <c r="AL14" s="140"/>
      <c r="AM14" s="140"/>
      <c r="AN14" s="143"/>
      <c r="AO14" s="143"/>
      <c r="AP14" s="144"/>
      <c r="AQ14" s="144"/>
      <c r="AR14" s="142"/>
      <c r="AS14" s="142"/>
      <c r="AT14" s="142"/>
      <c r="AU14" s="142"/>
      <c r="AV14" s="142"/>
      <c r="AW14" s="142"/>
      <c r="AX14" s="143"/>
    </row>
    <row r="15" spans="1:50" ht="6" customHeight="1" x14ac:dyDescent="0.15">
      <c r="B15" s="155"/>
      <c r="C15" s="169"/>
      <c r="D15" s="153"/>
      <c r="E15" s="153"/>
      <c r="F15" s="153"/>
      <c r="G15" s="153"/>
      <c r="H15" s="148"/>
      <c r="I15" s="174"/>
      <c r="K15" s="145"/>
      <c r="L15" s="145"/>
      <c r="M15" s="145"/>
      <c r="N15" s="140"/>
      <c r="O15" s="140"/>
      <c r="P15" s="140"/>
      <c r="Q15" s="140"/>
      <c r="R15" s="140"/>
      <c r="S15" s="140"/>
      <c r="T15" s="175"/>
      <c r="U15" s="140"/>
      <c r="V15" s="140"/>
      <c r="W15" s="175"/>
      <c r="X15" s="140"/>
      <c r="Y15" s="140"/>
      <c r="Z15" s="175"/>
      <c r="AA15" s="140"/>
      <c r="AB15" s="140"/>
      <c r="AC15" s="140"/>
      <c r="AD15" s="140"/>
      <c r="AE15" s="140"/>
      <c r="AF15" s="140"/>
      <c r="AG15" s="140"/>
      <c r="AH15" s="140"/>
      <c r="AI15" s="140"/>
      <c r="AJ15" s="141"/>
      <c r="AK15" s="140"/>
      <c r="AL15" s="140"/>
      <c r="AM15" s="140"/>
      <c r="AN15" s="143"/>
      <c r="AO15" s="143"/>
      <c r="AP15" s="144"/>
      <c r="AQ15" s="144"/>
      <c r="AR15" s="142"/>
      <c r="AS15" s="142"/>
      <c r="AT15" s="142"/>
      <c r="AU15" s="142"/>
      <c r="AV15" s="142"/>
      <c r="AW15" s="142"/>
      <c r="AX15" s="143"/>
    </row>
    <row r="16" spans="1:50" ht="6" customHeight="1" x14ac:dyDescent="0.15">
      <c r="B16" s="155"/>
      <c r="C16" s="170"/>
      <c r="D16" s="153"/>
      <c r="E16" s="153"/>
      <c r="F16" s="153"/>
      <c r="G16" s="153"/>
      <c r="H16" s="154"/>
      <c r="I16" s="174"/>
      <c r="K16" s="145"/>
      <c r="L16" s="145"/>
      <c r="M16" s="145"/>
      <c r="N16" s="140"/>
      <c r="O16" s="140"/>
      <c r="P16" s="140"/>
      <c r="Q16" s="140"/>
      <c r="R16" s="140"/>
      <c r="S16" s="140"/>
      <c r="T16" s="175"/>
      <c r="U16" s="140"/>
      <c r="V16" s="140"/>
      <c r="W16" s="175"/>
      <c r="X16" s="140"/>
      <c r="Y16" s="140"/>
      <c r="Z16" s="175"/>
      <c r="AA16" s="140"/>
      <c r="AB16" s="140"/>
      <c r="AC16" s="140"/>
      <c r="AD16" s="140"/>
      <c r="AE16" s="140"/>
      <c r="AF16" s="140"/>
      <c r="AG16" s="140"/>
      <c r="AH16" s="140"/>
      <c r="AI16" s="140"/>
      <c r="AJ16" s="141"/>
      <c r="AK16" s="140"/>
      <c r="AL16" s="140"/>
      <c r="AM16" s="140"/>
      <c r="AN16" s="143"/>
      <c r="AO16" s="143"/>
      <c r="AP16" s="144"/>
      <c r="AQ16" s="144"/>
      <c r="AR16" s="142"/>
      <c r="AS16" s="142"/>
      <c r="AT16" s="142"/>
      <c r="AU16" s="142"/>
      <c r="AV16" s="142"/>
      <c r="AW16" s="142"/>
      <c r="AX16" s="143"/>
    </row>
    <row r="17" spans="2:50" ht="6" customHeight="1" x14ac:dyDescent="0.15">
      <c r="B17" s="155">
        <f>D4</f>
        <v>0</v>
      </c>
      <c r="C17" s="156" t="str">
        <f>IF(OR(C68=1,D68=1),"全対抗棄権",IF(C79="","",C79&amp;" "&amp;AK73&amp;"-"&amp;AJ73))</f>
        <v/>
      </c>
      <c r="D17" s="160" t="str">
        <f>IF($U$3=0,"","R")</f>
        <v/>
      </c>
      <c r="E17" s="158" t="str">
        <f>IF(OR(D68=1,E68=1),"全対抗棄権",IF(E79="","",E79&amp;" "&amp;Z73&amp;"-"&amp;AA73))</f>
        <v/>
      </c>
      <c r="F17" s="158" t="str">
        <f>IF(OR(D68=1,F68=1),"全対抗棄権",IF(F79="","",F79&amp;" "&amp;R73&amp;"-"&amp;S73))</f>
        <v/>
      </c>
      <c r="G17" s="158" t="str">
        <f>IF(OR(D68=1,G68=1),"全対抗棄権",IF(G79="","",G79&amp;" "&amp;N73&amp;"-"&amp;O73))</f>
        <v/>
      </c>
      <c r="H17" s="147" t="str">
        <f>"M:"&amp;N17</f>
        <v>M:0</v>
      </c>
      <c r="I17" s="149">
        <f>AJ17</f>
        <v>2</v>
      </c>
      <c r="K17" s="145">
        <f>COUNTIF(C79:G79,"○")</f>
        <v>0</v>
      </c>
      <c r="L17" s="145">
        <f>COUNTIF(C79:G79,"×")</f>
        <v>0</v>
      </c>
      <c r="M17" s="145">
        <f>COUNTIF(C79:G79,"△")</f>
        <v>0</v>
      </c>
      <c r="N17" s="140">
        <f>IFERROR(VLOOKUP($B17,$K$133:$L$138,2,0),0)</f>
        <v>0</v>
      </c>
      <c r="O17" s="140">
        <f>IFERROR(VLOOKUP($B17,$K$134:$N$138,4,0)-VLOOKUP($B17,$K$134:$O$138,5,0),0)</f>
        <v>0</v>
      </c>
      <c r="P17" s="140">
        <f>IFERROR(VLOOKUP($B17,$K$134:$P$138,6,0)-VLOOKUP($B17,$K$134:$Q$138,7,0),0)</f>
        <v>0</v>
      </c>
      <c r="Q17" s="140"/>
      <c r="R17" s="140">
        <f t="shared" ref="R17" si="0">_xlfn.RANK.EQ(K17,$K$5:$K$64)</f>
        <v>1</v>
      </c>
      <c r="S17" s="140">
        <f t="shared" ref="S17" si="1">IF(COUNTIF($R$5:$R$64,R17)&gt;1,1,0)</f>
        <v>1</v>
      </c>
      <c r="T17" s="175">
        <f t="shared" ref="T17" si="2">K17*100+N17</f>
        <v>0</v>
      </c>
      <c r="U17" s="140">
        <f>IF(S17=1,IF(_xlfn.RANK.EQ(N17,$N$5:$N$64)&gt;=R17,_xlfn.RANK.EQ(N17,$N$5:$N$64),R17),0)</f>
        <v>1</v>
      </c>
      <c r="V17" s="140">
        <f>IF(U17=0,0,IF(COUNTIF($U$5:$U$64,U17)&gt;1,1,0))</f>
        <v>1</v>
      </c>
      <c r="W17" s="175">
        <f t="shared" ref="W17" si="3">K17*10000+N17*100+O17</f>
        <v>0</v>
      </c>
      <c r="X17" s="140">
        <f>IF(V17=1,IF(_xlfn.RANK.EQ(O17,$O$5:$O$64)&gt;=R17,_xlfn.RANK.EQ(O17,$O$5:$O$64),R17),0)</f>
        <v>1</v>
      </c>
      <c r="Y17" s="140">
        <f>IF(X17=0,0,IF(COUNTIF($X$5:$X$64,X17)&gt;1,1,0))</f>
        <v>1</v>
      </c>
      <c r="Z17" s="175">
        <f t="shared" ref="Z17" si="4">K17*1000000+N17*10000+O17*100+P17</f>
        <v>0</v>
      </c>
      <c r="AA17" s="140">
        <f>IF(Y17=1,IF(_xlfn.RANK.EQ(P17,$P$5:$P$64)&gt;=R17,_xlfn.RANK.EQ(P17,$P$5:$P$64),R17),0)</f>
        <v>1</v>
      </c>
      <c r="AB17" s="140">
        <f>IF(AA17=0,0,IF(COUNTIF($AA$5:$AA$64,AA17)&gt;1,1,0))</f>
        <v>1</v>
      </c>
      <c r="AC17" s="140">
        <f>IF(AB17=1,B17,0)</f>
        <v>0</v>
      </c>
      <c r="AD17" s="140">
        <f t="shared" ref="AD17" si="5">IF(AB17=1,MOD(AG17,10),0)</f>
        <v>1</v>
      </c>
      <c r="AE17" s="140">
        <f>IF(AC17&lt;&gt;0,IF($AE$65="○",IF(AE5=1,-1,1),0),0)</f>
        <v>0</v>
      </c>
      <c r="AF17" s="140">
        <f>IF(AC17&lt;&gt;0,IF(AE17=1,AD17,IF(AE17=-1,AD17+1)),0)</f>
        <v>0</v>
      </c>
      <c r="AG17" s="140" t="str">
        <f>R17&amp;U17&amp;X17&amp;AA17</f>
        <v>1111</v>
      </c>
      <c r="AH17" s="140">
        <v>2</v>
      </c>
      <c r="AI17" s="140" t="b">
        <f t="shared" ref="AI17" si="6">IFERROR(IF(AF17&lt;&gt;0,AF17,RIGHTB(LEFT(AG17,FIND(0,AG17)-1),1)),FALSE)</f>
        <v>0</v>
      </c>
      <c r="AJ17" s="141">
        <f t="shared" ref="AJ17" si="7">IF(AI17=FALSE,IF(COUNTIF($K$5:$K$64,1),"",AH17),AI17)</f>
        <v>2</v>
      </c>
      <c r="AK17" s="140"/>
      <c r="AL17" s="140"/>
      <c r="AM17" s="140"/>
      <c r="AN17" s="143"/>
      <c r="AO17" s="143"/>
      <c r="AP17" s="144"/>
      <c r="AQ17" s="144"/>
      <c r="AR17" s="142"/>
      <c r="AS17" s="142"/>
      <c r="AT17" s="142"/>
      <c r="AU17" s="142"/>
      <c r="AV17" s="142"/>
      <c r="AW17" s="142"/>
      <c r="AX17" s="143"/>
    </row>
    <row r="18" spans="2:50" ht="6" customHeight="1" x14ac:dyDescent="0.15">
      <c r="B18" s="155"/>
      <c r="C18" s="157"/>
      <c r="D18" s="161"/>
      <c r="E18" s="164"/>
      <c r="F18" s="164"/>
      <c r="G18" s="164"/>
      <c r="H18" s="148"/>
      <c r="I18" s="150"/>
      <c r="K18" s="145"/>
      <c r="L18" s="145"/>
      <c r="M18" s="145"/>
      <c r="N18" s="140"/>
      <c r="O18" s="140"/>
      <c r="P18" s="140"/>
      <c r="Q18" s="140"/>
      <c r="R18" s="140"/>
      <c r="S18" s="140"/>
      <c r="T18" s="175"/>
      <c r="U18" s="140"/>
      <c r="V18" s="140"/>
      <c r="W18" s="175"/>
      <c r="X18" s="140"/>
      <c r="Y18" s="140"/>
      <c r="Z18" s="175"/>
      <c r="AA18" s="140"/>
      <c r="AB18" s="140"/>
      <c r="AC18" s="140"/>
      <c r="AD18" s="140"/>
      <c r="AE18" s="140"/>
      <c r="AF18" s="140"/>
      <c r="AG18" s="140"/>
      <c r="AH18" s="140"/>
      <c r="AI18" s="140"/>
      <c r="AJ18" s="141"/>
      <c r="AK18" s="140"/>
      <c r="AL18" s="140"/>
      <c r="AM18" s="140"/>
      <c r="AN18" s="143"/>
      <c r="AO18" s="143"/>
      <c r="AP18" s="144"/>
      <c r="AQ18" s="144"/>
      <c r="AR18" s="142"/>
      <c r="AS18" s="142"/>
      <c r="AT18" s="142"/>
      <c r="AU18" s="142"/>
      <c r="AV18" s="142"/>
      <c r="AW18" s="142"/>
      <c r="AX18" s="143"/>
    </row>
    <row r="19" spans="2:50" ht="6" customHeight="1" x14ac:dyDescent="0.15">
      <c r="B19" s="155"/>
      <c r="C19" s="157"/>
      <c r="D19" s="161"/>
      <c r="E19" s="164"/>
      <c r="F19" s="164"/>
      <c r="G19" s="164"/>
      <c r="H19" s="148"/>
      <c r="I19" s="150"/>
      <c r="K19" s="145"/>
      <c r="L19" s="145"/>
      <c r="M19" s="145"/>
      <c r="N19" s="140"/>
      <c r="O19" s="140"/>
      <c r="P19" s="140"/>
      <c r="Q19" s="140"/>
      <c r="R19" s="140"/>
      <c r="S19" s="140"/>
      <c r="T19" s="175"/>
      <c r="U19" s="140"/>
      <c r="V19" s="140"/>
      <c r="W19" s="175"/>
      <c r="X19" s="140"/>
      <c r="Y19" s="140"/>
      <c r="Z19" s="175"/>
      <c r="AA19" s="140"/>
      <c r="AB19" s="140"/>
      <c r="AC19" s="140"/>
      <c r="AD19" s="140"/>
      <c r="AE19" s="140"/>
      <c r="AF19" s="140"/>
      <c r="AG19" s="140"/>
      <c r="AH19" s="140"/>
      <c r="AI19" s="140"/>
      <c r="AJ19" s="141"/>
      <c r="AK19" s="140"/>
      <c r="AL19" s="140"/>
      <c r="AM19" s="140"/>
      <c r="AN19" s="143"/>
      <c r="AO19" s="143"/>
      <c r="AP19" s="144"/>
      <c r="AQ19" s="144"/>
      <c r="AR19" s="142"/>
      <c r="AS19" s="142"/>
      <c r="AT19" s="142"/>
      <c r="AU19" s="142"/>
      <c r="AV19" s="142"/>
      <c r="AW19" s="142"/>
      <c r="AX19" s="143"/>
    </row>
    <row r="20" spans="2:50" ht="6" customHeight="1" x14ac:dyDescent="0.15">
      <c r="B20" s="155"/>
      <c r="C20" s="157"/>
      <c r="D20" s="161"/>
      <c r="E20" s="164"/>
      <c r="F20" s="164"/>
      <c r="G20" s="164"/>
      <c r="H20" s="148"/>
      <c r="I20" s="150"/>
      <c r="K20" s="145"/>
      <c r="L20" s="145"/>
      <c r="M20" s="145"/>
      <c r="N20" s="140"/>
      <c r="O20" s="140"/>
      <c r="P20" s="140"/>
      <c r="Q20" s="140"/>
      <c r="R20" s="140"/>
      <c r="S20" s="140"/>
      <c r="T20" s="175"/>
      <c r="U20" s="140"/>
      <c r="V20" s="140"/>
      <c r="W20" s="175"/>
      <c r="X20" s="140"/>
      <c r="Y20" s="140"/>
      <c r="Z20" s="175"/>
      <c r="AA20" s="140"/>
      <c r="AB20" s="140"/>
      <c r="AC20" s="140"/>
      <c r="AD20" s="140"/>
      <c r="AE20" s="140"/>
      <c r="AF20" s="140"/>
      <c r="AG20" s="140"/>
      <c r="AH20" s="140"/>
      <c r="AI20" s="140"/>
      <c r="AJ20" s="141"/>
      <c r="AK20" s="140"/>
      <c r="AL20" s="140"/>
      <c r="AM20" s="140"/>
      <c r="AN20" s="143"/>
      <c r="AO20" s="143"/>
      <c r="AP20" s="144"/>
      <c r="AQ20" s="144"/>
      <c r="AR20" s="142"/>
      <c r="AS20" s="142"/>
      <c r="AT20" s="142"/>
      <c r="AU20" s="142"/>
      <c r="AV20" s="142"/>
      <c r="AW20" s="142"/>
      <c r="AX20" s="143"/>
    </row>
    <row r="21" spans="2:50" ht="6" customHeight="1" x14ac:dyDescent="0.15">
      <c r="B21" s="155"/>
      <c r="C21" s="157"/>
      <c r="D21" s="161"/>
      <c r="E21" s="164"/>
      <c r="F21" s="164"/>
      <c r="G21" s="164"/>
      <c r="H21" s="148" t="str">
        <f>"G:"&amp;O17</f>
        <v>G:0</v>
      </c>
      <c r="I21" s="150"/>
      <c r="K21" s="145"/>
      <c r="L21" s="145"/>
      <c r="M21" s="145"/>
      <c r="N21" s="140"/>
      <c r="O21" s="140"/>
      <c r="P21" s="140"/>
      <c r="Q21" s="140"/>
      <c r="R21" s="140"/>
      <c r="S21" s="140"/>
      <c r="T21" s="175"/>
      <c r="U21" s="140"/>
      <c r="V21" s="140"/>
      <c r="W21" s="175"/>
      <c r="X21" s="140"/>
      <c r="Y21" s="140"/>
      <c r="Z21" s="175"/>
      <c r="AA21" s="140"/>
      <c r="AB21" s="140"/>
      <c r="AC21" s="140"/>
      <c r="AD21" s="140"/>
      <c r="AE21" s="140"/>
      <c r="AF21" s="140"/>
      <c r="AG21" s="140"/>
      <c r="AH21" s="140"/>
      <c r="AI21" s="140"/>
      <c r="AJ21" s="141"/>
      <c r="AK21" s="140"/>
      <c r="AL21" s="140"/>
      <c r="AM21" s="140"/>
      <c r="AN21" s="143"/>
      <c r="AO21" s="143"/>
      <c r="AP21" s="144"/>
      <c r="AQ21" s="144"/>
      <c r="AR21" s="142"/>
      <c r="AS21" s="142"/>
      <c r="AT21" s="142"/>
      <c r="AU21" s="142"/>
      <c r="AV21" s="142"/>
      <c r="AW21" s="142"/>
      <c r="AX21" s="143"/>
    </row>
    <row r="22" spans="2:50" ht="6" customHeight="1" x14ac:dyDescent="0.15">
      <c r="B22" s="155"/>
      <c r="C22" s="157"/>
      <c r="D22" s="161"/>
      <c r="E22" s="164"/>
      <c r="F22" s="164"/>
      <c r="G22" s="164"/>
      <c r="H22" s="148"/>
      <c r="I22" s="150"/>
      <c r="K22" s="145"/>
      <c r="L22" s="145"/>
      <c r="M22" s="145"/>
      <c r="N22" s="140"/>
      <c r="O22" s="140"/>
      <c r="P22" s="140"/>
      <c r="Q22" s="140"/>
      <c r="R22" s="140"/>
      <c r="S22" s="140"/>
      <c r="T22" s="175"/>
      <c r="U22" s="140"/>
      <c r="V22" s="140"/>
      <c r="W22" s="175"/>
      <c r="X22" s="140"/>
      <c r="Y22" s="140"/>
      <c r="Z22" s="175"/>
      <c r="AA22" s="140"/>
      <c r="AB22" s="140"/>
      <c r="AC22" s="140"/>
      <c r="AD22" s="140"/>
      <c r="AE22" s="140"/>
      <c r="AF22" s="140"/>
      <c r="AG22" s="140"/>
      <c r="AH22" s="140"/>
      <c r="AI22" s="140"/>
      <c r="AJ22" s="141"/>
      <c r="AK22" s="140"/>
      <c r="AL22" s="140"/>
      <c r="AM22" s="140"/>
      <c r="AN22" s="143"/>
      <c r="AO22" s="143"/>
      <c r="AP22" s="144"/>
      <c r="AQ22" s="144"/>
      <c r="AR22" s="142"/>
      <c r="AS22" s="142"/>
      <c r="AT22" s="142"/>
      <c r="AU22" s="142"/>
      <c r="AV22" s="142"/>
      <c r="AW22" s="142"/>
      <c r="AX22" s="143"/>
    </row>
    <row r="23" spans="2:50" ht="6" customHeight="1" x14ac:dyDescent="0.15">
      <c r="B23" s="155"/>
      <c r="C23" s="152" t="str">
        <f>IF(OR(C68=1,D68=1),"",IF(C79="","","G："&amp;AK81&amp;"-"&amp;AJ81))</f>
        <v/>
      </c>
      <c r="D23" s="161"/>
      <c r="E23" s="152" t="str">
        <f>IF(OR(D68=1,E68=1),"",IF(E79="","","G："&amp;Z81&amp;"-"&amp;AA81))</f>
        <v/>
      </c>
      <c r="F23" s="152" t="str">
        <f>IF(OR(D68=1,F68=1),"",IF(F79="","","G："&amp;R81&amp;"-"&amp;S81))</f>
        <v/>
      </c>
      <c r="G23" s="152" t="str">
        <f>IF(OR(D68=1,G68=1),"",IF(G79="","","G："&amp;N81&amp;"-"&amp;O81))</f>
        <v/>
      </c>
      <c r="H23" s="148"/>
      <c r="I23" s="150"/>
      <c r="K23" s="145"/>
      <c r="L23" s="145"/>
      <c r="M23" s="145"/>
      <c r="N23" s="140"/>
      <c r="O23" s="140"/>
      <c r="P23" s="140"/>
      <c r="Q23" s="140"/>
      <c r="R23" s="140"/>
      <c r="S23" s="140"/>
      <c r="T23" s="175"/>
      <c r="U23" s="140"/>
      <c r="V23" s="140"/>
      <c r="W23" s="175"/>
      <c r="X23" s="140"/>
      <c r="Y23" s="140"/>
      <c r="Z23" s="175"/>
      <c r="AA23" s="140"/>
      <c r="AB23" s="140"/>
      <c r="AC23" s="140"/>
      <c r="AD23" s="140"/>
      <c r="AE23" s="140"/>
      <c r="AF23" s="140"/>
      <c r="AG23" s="140"/>
      <c r="AH23" s="140"/>
      <c r="AI23" s="140"/>
      <c r="AJ23" s="141"/>
      <c r="AK23" s="140"/>
      <c r="AL23" s="140"/>
      <c r="AM23" s="140"/>
      <c r="AN23" s="143"/>
      <c r="AO23" s="143"/>
      <c r="AP23" s="144"/>
      <c r="AQ23" s="144"/>
      <c r="AR23" s="142"/>
      <c r="AS23" s="142"/>
      <c r="AT23" s="142"/>
      <c r="AU23" s="142"/>
      <c r="AV23" s="142"/>
      <c r="AW23" s="142"/>
      <c r="AX23" s="143"/>
    </row>
    <row r="24" spans="2:50" ht="6" customHeight="1" x14ac:dyDescent="0.15">
      <c r="B24" s="155"/>
      <c r="C24" s="153"/>
      <c r="D24" s="161"/>
      <c r="E24" s="153"/>
      <c r="F24" s="153"/>
      <c r="G24" s="153"/>
      <c r="H24" s="148"/>
      <c r="I24" s="150"/>
      <c r="K24" s="145"/>
      <c r="L24" s="145"/>
      <c r="M24" s="145"/>
      <c r="N24" s="140"/>
      <c r="O24" s="140"/>
      <c r="P24" s="140"/>
      <c r="Q24" s="140"/>
      <c r="R24" s="140"/>
      <c r="S24" s="140"/>
      <c r="T24" s="175"/>
      <c r="U24" s="140"/>
      <c r="V24" s="140"/>
      <c r="W24" s="175"/>
      <c r="X24" s="140"/>
      <c r="Y24" s="140"/>
      <c r="Z24" s="175"/>
      <c r="AA24" s="140"/>
      <c r="AB24" s="140"/>
      <c r="AC24" s="140"/>
      <c r="AD24" s="140"/>
      <c r="AE24" s="140"/>
      <c r="AF24" s="140"/>
      <c r="AG24" s="140"/>
      <c r="AH24" s="140"/>
      <c r="AI24" s="140"/>
      <c r="AJ24" s="141"/>
      <c r="AK24" s="140"/>
      <c r="AL24" s="140"/>
      <c r="AM24" s="140"/>
      <c r="AN24" s="143"/>
      <c r="AO24" s="143"/>
      <c r="AP24" s="144"/>
      <c r="AQ24" s="144"/>
      <c r="AR24" s="142"/>
      <c r="AS24" s="142"/>
      <c r="AT24" s="142"/>
      <c r="AU24" s="142"/>
      <c r="AV24" s="142"/>
      <c r="AW24" s="142"/>
      <c r="AX24" s="143"/>
    </row>
    <row r="25" spans="2:50" ht="6" customHeight="1" x14ac:dyDescent="0.15">
      <c r="B25" s="155"/>
      <c r="C25" s="153"/>
      <c r="D25" s="161"/>
      <c r="E25" s="153"/>
      <c r="F25" s="153"/>
      <c r="G25" s="153"/>
      <c r="H25" s="148" t="str">
        <f>"P:"&amp;P17</f>
        <v>P:0</v>
      </c>
      <c r="I25" s="150"/>
      <c r="K25" s="145"/>
      <c r="L25" s="145"/>
      <c r="M25" s="145"/>
      <c r="N25" s="140"/>
      <c r="O25" s="140"/>
      <c r="P25" s="140"/>
      <c r="Q25" s="140"/>
      <c r="R25" s="140"/>
      <c r="S25" s="140"/>
      <c r="T25" s="175"/>
      <c r="U25" s="140"/>
      <c r="V25" s="140"/>
      <c r="W25" s="175"/>
      <c r="X25" s="140"/>
      <c r="Y25" s="140"/>
      <c r="Z25" s="175"/>
      <c r="AA25" s="140"/>
      <c r="AB25" s="140"/>
      <c r="AC25" s="140"/>
      <c r="AD25" s="140"/>
      <c r="AE25" s="140"/>
      <c r="AF25" s="140"/>
      <c r="AG25" s="140"/>
      <c r="AH25" s="140"/>
      <c r="AI25" s="140"/>
      <c r="AJ25" s="141"/>
      <c r="AK25" s="140"/>
      <c r="AL25" s="140"/>
      <c r="AM25" s="140"/>
      <c r="AN25" s="143"/>
      <c r="AO25" s="143"/>
      <c r="AP25" s="144"/>
      <c r="AQ25" s="144"/>
      <c r="AR25" s="142"/>
      <c r="AS25" s="142"/>
      <c r="AT25" s="142"/>
      <c r="AU25" s="142"/>
      <c r="AV25" s="142"/>
      <c r="AW25" s="142"/>
      <c r="AX25" s="143"/>
    </row>
    <row r="26" spans="2:50" ht="6" customHeight="1" x14ac:dyDescent="0.15">
      <c r="B26" s="155"/>
      <c r="C26" s="152" t="str">
        <f>IF(OR(C68=1,D68=1),"",IF(C79="","","P："&amp;AK104&amp;"-"&amp;AJ104))</f>
        <v/>
      </c>
      <c r="D26" s="161"/>
      <c r="E26" s="152" t="str">
        <f>IF(OR(D68=1,E68=1),"",IF(E79="","","P："&amp;Z104&amp;"-"&amp;AA104))</f>
        <v/>
      </c>
      <c r="F26" s="152" t="str">
        <f>IF(OR(D68=1,F68=1),"",IF(F79="","","P："&amp;R104&amp;"-"&amp;S104))</f>
        <v/>
      </c>
      <c r="G26" s="152" t="str">
        <f>IF(OR(D68=1,G68=1),"",IF(G79="","","P："&amp;N104&amp;"-"&amp;O104))</f>
        <v/>
      </c>
      <c r="H26" s="148"/>
      <c r="I26" s="150"/>
      <c r="K26" s="145"/>
      <c r="L26" s="145"/>
      <c r="M26" s="145"/>
      <c r="N26" s="140"/>
      <c r="O26" s="140"/>
      <c r="P26" s="140"/>
      <c r="Q26" s="140"/>
      <c r="R26" s="140"/>
      <c r="S26" s="140"/>
      <c r="T26" s="175"/>
      <c r="U26" s="140"/>
      <c r="V26" s="140"/>
      <c r="W26" s="175"/>
      <c r="X26" s="140"/>
      <c r="Y26" s="140"/>
      <c r="Z26" s="175"/>
      <c r="AA26" s="140"/>
      <c r="AB26" s="140"/>
      <c r="AC26" s="140"/>
      <c r="AD26" s="140"/>
      <c r="AE26" s="140"/>
      <c r="AF26" s="140"/>
      <c r="AG26" s="140"/>
      <c r="AH26" s="140"/>
      <c r="AI26" s="140"/>
      <c r="AJ26" s="141"/>
      <c r="AK26" s="140"/>
      <c r="AL26" s="140"/>
      <c r="AM26" s="140"/>
      <c r="AN26" s="143"/>
      <c r="AO26" s="143"/>
      <c r="AP26" s="144"/>
      <c r="AQ26" s="144"/>
      <c r="AR26" s="142"/>
      <c r="AS26" s="142"/>
      <c r="AT26" s="142"/>
      <c r="AU26" s="142"/>
      <c r="AV26" s="142"/>
      <c r="AW26" s="142"/>
      <c r="AX26" s="143"/>
    </row>
    <row r="27" spans="2:50" ht="6" customHeight="1" x14ac:dyDescent="0.15">
      <c r="B27" s="155"/>
      <c r="C27" s="153"/>
      <c r="D27" s="161"/>
      <c r="E27" s="153"/>
      <c r="F27" s="153"/>
      <c r="G27" s="153"/>
      <c r="H27" s="148"/>
      <c r="I27" s="150"/>
      <c r="K27" s="145"/>
      <c r="L27" s="145"/>
      <c r="M27" s="145"/>
      <c r="N27" s="140"/>
      <c r="O27" s="140"/>
      <c r="P27" s="140"/>
      <c r="Q27" s="140"/>
      <c r="R27" s="140"/>
      <c r="S27" s="140"/>
      <c r="T27" s="175"/>
      <c r="U27" s="140"/>
      <c r="V27" s="140"/>
      <c r="W27" s="175"/>
      <c r="X27" s="140"/>
      <c r="Y27" s="140"/>
      <c r="Z27" s="175"/>
      <c r="AA27" s="140"/>
      <c r="AB27" s="140"/>
      <c r="AC27" s="140"/>
      <c r="AD27" s="140"/>
      <c r="AE27" s="140"/>
      <c r="AF27" s="140"/>
      <c r="AG27" s="140"/>
      <c r="AH27" s="140"/>
      <c r="AI27" s="140"/>
      <c r="AJ27" s="141"/>
      <c r="AK27" s="140"/>
      <c r="AL27" s="140"/>
      <c r="AM27" s="140"/>
      <c r="AN27" s="143"/>
      <c r="AO27" s="143"/>
      <c r="AP27" s="144"/>
      <c r="AQ27" s="144"/>
      <c r="AR27" s="142"/>
      <c r="AS27" s="142"/>
      <c r="AT27" s="142"/>
      <c r="AU27" s="142"/>
      <c r="AV27" s="142"/>
      <c r="AW27" s="142"/>
      <c r="AX27" s="143"/>
    </row>
    <row r="28" spans="2:50" ht="6" customHeight="1" x14ac:dyDescent="0.15">
      <c r="B28" s="155"/>
      <c r="C28" s="153"/>
      <c r="D28" s="162"/>
      <c r="E28" s="153"/>
      <c r="F28" s="153"/>
      <c r="G28" s="153"/>
      <c r="H28" s="154"/>
      <c r="I28" s="163"/>
      <c r="K28" s="145"/>
      <c r="L28" s="145"/>
      <c r="M28" s="145"/>
      <c r="N28" s="140"/>
      <c r="O28" s="140"/>
      <c r="P28" s="140"/>
      <c r="Q28" s="140"/>
      <c r="R28" s="140"/>
      <c r="S28" s="140"/>
      <c r="T28" s="175"/>
      <c r="U28" s="140"/>
      <c r="V28" s="140"/>
      <c r="W28" s="175"/>
      <c r="X28" s="140"/>
      <c r="Y28" s="140"/>
      <c r="Z28" s="175"/>
      <c r="AA28" s="140"/>
      <c r="AB28" s="140"/>
      <c r="AC28" s="140"/>
      <c r="AD28" s="140"/>
      <c r="AE28" s="140"/>
      <c r="AF28" s="140"/>
      <c r="AG28" s="140"/>
      <c r="AH28" s="140"/>
      <c r="AI28" s="140"/>
      <c r="AJ28" s="141"/>
      <c r="AK28" s="140"/>
      <c r="AL28" s="140"/>
      <c r="AM28" s="140"/>
      <c r="AN28" s="143"/>
      <c r="AO28" s="143"/>
      <c r="AP28" s="144"/>
      <c r="AQ28" s="144"/>
      <c r="AR28" s="142"/>
      <c r="AS28" s="142"/>
      <c r="AT28" s="142"/>
      <c r="AU28" s="142"/>
      <c r="AV28" s="142"/>
      <c r="AW28" s="142"/>
      <c r="AX28" s="143"/>
    </row>
    <row r="29" spans="2:50" ht="6" customHeight="1" x14ac:dyDescent="0.15">
      <c r="B29" s="155">
        <f>E4</f>
        <v>0</v>
      </c>
      <c r="C29" s="156" t="str">
        <f>IF(OR(C68=1,E68=1),"全対抗棄権",IF(C80="","",C80&amp;" "&amp;AE73&amp;"-"&amp;AD73))</f>
        <v/>
      </c>
      <c r="D29" s="158" t="str">
        <f>IF(OR(D68=1,E68=1),"全対抗棄権",IF(D80="","",D80&amp;" "&amp;AA73&amp;"-"&amp;Z73))</f>
        <v/>
      </c>
      <c r="E29" s="160" t="str">
        <f>IF($U$3=0,"","R")</f>
        <v/>
      </c>
      <c r="F29" s="158" t="str">
        <f>IF(OR(E68=1,F68=1),"全対抗棄権",IF(F80="","",F80&amp;" "&amp;AL73&amp;"-"&amp;AM73))</f>
        <v/>
      </c>
      <c r="G29" s="158" t="str">
        <f>IF(OR(E68=1,G68=1),"全対抗棄権",IF(G80="","",G80&amp;" "&amp;T73&amp;"-"&amp;U73))</f>
        <v/>
      </c>
      <c r="H29" s="147" t="str">
        <f>"M:"&amp;N29</f>
        <v>M:0</v>
      </c>
      <c r="I29" s="149">
        <f>AJ29</f>
        <v>3</v>
      </c>
      <c r="K29" s="145">
        <f>COUNTIF(C80:G80,"○")</f>
        <v>0</v>
      </c>
      <c r="L29" s="145">
        <f>COUNTIF(C80:G80,"×")</f>
        <v>0</v>
      </c>
      <c r="M29" s="145">
        <f>COUNTIF(C80:G80,"△")</f>
        <v>0</v>
      </c>
      <c r="N29" s="140">
        <f>IFERROR(VLOOKUP($B29,$K$133:$L$138,2,0),0)</f>
        <v>0</v>
      </c>
      <c r="O29" s="140">
        <f>IFERROR(VLOOKUP($B29,$K$134:$N$138,4,0)-VLOOKUP($B29,$K$134:$O$138,5,0),0)</f>
        <v>0</v>
      </c>
      <c r="P29" s="140">
        <f>IFERROR(VLOOKUP($B29,$K$134:$P$138,6,0)-VLOOKUP($B29,$K$134:$Q$138,7,0),0)</f>
        <v>0</v>
      </c>
      <c r="Q29" s="140"/>
      <c r="R29" s="140">
        <f t="shared" ref="R29" si="8">_xlfn.RANK.EQ(K29,$K$5:$K$64)</f>
        <v>1</v>
      </c>
      <c r="S29" s="140">
        <f t="shared" ref="S29" si="9">IF(COUNTIF($R$5:$R$64,R29)&gt;1,1,0)</f>
        <v>1</v>
      </c>
      <c r="T29" s="175">
        <f t="shared" ref="T29" si="10">K29*100+N29</f>
        <v>0</v>
      </c>
      <c r="U29" s="140">
        <f>IF(S29=1,IF(_xlfn.RANK.EQ(N29,$N$5:$N$64)&gt;=R29,_xlfn.RANK.EQ(N29,$N$5:$N$64),R29),0)</f>
        <v>1</v>
      </c>
      <c r="V29" s="140">
        <f>IF(U29=0,0,IF(COUNTIF($U$5:$U$64,U29)&gt;1,1,0))</f>
        <v>1</v>
      </c>
      <c r="W29" s="175">
        <f t="shared" ref="W29" si="11">K29*10000+N29*100+O29</f>
        <v>0</v>
      </c>
      <c r="X29" s="140">
        <f>IF(V29=1,IF(_xlfn.RANK.EQ(O29,$O$5:$O$64)&gt;=R29,_xlfn.RANK.EQ(O29,$O$5:$O$64),R29),0)</f>
        <v>1</v>
      </c>
      <c r="Y29" s="140">
        <f>IF(X29=0,0,IF(COUNTIF($X$5:$X$64,X29)&gt;1,1,0))</f>
        <v>1</v>
      </c>
      <c r="Z29" s="175">
        <f t="shared" ref="Z29" si="12">K29*1000000+N29*10000+O29*100+P29</f>
        <v>0</v>
      </c>
      <c r="AA29" s="140">
        <f>IF(Y29=1,IF(_xlfn.RANK.EQ(P29,$P$5:$P$64)&gt;=R29,_xlfn.RANK.EQ(P29,$P$5:$P$64),R29),0)</f>
        <v>1</v>
      </c>
      <c r="AB29" s="140">
        <f>IF(AA29=0,0,IF(COUNTIF($AA$5:$AA$64,AA29)&gt;1,1,0))</f>
        <v>1</v>
      </c>
      <c r="AC29" s="140">
        <f>IF(AB29=1,B29,0)</f>
        <v>0</v>
      </c>
      <c r="AD29" s="140">
        <f t="shared" ref="AD29" si="13">IF(AB29=1,MOD(AG29,10),0)</f>
        <v>1</v>
      </c>
      <c r="AE29" s="140">
        <f>IF(AC29&lt;&gt;0,IF($AE$65="○",IF(OR(AE5=1,AE17=1),-1,1),0),0)</f>
        <v>0</v>
      </c>
      <c r="AF29" s="140">
        <f t="shared" ref="AF29" si="14">IF(AC29&lt;&gt;0,IF(AE29=1,AD29,IF(AE29=-1,AD29+1)),0)</f>
        <v>0</v>
      </c>
      <c r="AG29" s="140" t="str">
        <f>R29&amp;U29&amp;X29&amp;AA29</f>
        <v>1111</v>
      </c>
      <c r="AH29" s="140">
        <v>3</v>
      </c>
      <c r="AI29" s="140" t="b">
        <f t="shared" ref="AI29" si="15">IFERROR(IF(AF29&lt;&gt;0,AF29,RIGHTB(LEFT(AG29,FIND(0,AG29)-1),1)),FALSE)</f>
        <v>0</v>
      </c>
      <c r="AJ29" s="141">
        <f t="shared" ref="AJ29" si="16">IF(AI29=FALSE,IF(COUNTIF($K$5:$K$64,1),"",AH29),AI29)</f>
        <v>3</v>
      </c>
      <c r="AK29" s="140"/>
      <c r="AL29" s="140"/>
      <c r="AM29" s="140"/>
      <c r="AN29" s="143"/>
      <c r="AO29" s="143"/>
      <c r="AP29" s="144"/>
      <c r="AQ29" s="144"/>
      <c r="AR29" s="142"/>
      <c r="AS29" s="142"/>
      <c r="AT29" s="142"/>
      <c r="AU29" s="142"/>
      <c r="AV29" s="142"/>
      <c r="AW29" s="142"/>
      <c r="AX29" s="143"/>
    </row>
    <row r="30" spans="2:50" ht="6" customHeight="1" x14ac:dyDescent="0.15">
      <c r="B30" s="155"/>
      <c r="C30" s="157"/>
      <c r="D30" s="159"/>
      <c r="E30" s="161"/>
      <c r="F30" s="159"/>
      <c r="G30" s="159"/>
      <c r="H30" s="148"/>
      <c r="I30" s="150"/>
      <c r="K30" s="145"/>
      <c r="L30" s="145"/>
      <c r="M30" s="145"/>
      <c r="N30" s="140"/>
      <c r="O30" s="140"/>
      <c r="P30" s="140"/>
      <c r="Q30" s="140"/>
      <c r="R30" s="140"/>
      <c r="S30" s="140"/>
      <c r="T30" s="175"/>
      <c r="U30" s="140"/>
      <c r="V30" s="140"/>
      <c r="W30" s="175"/>
      <c r="X30" s="140"/>
      <c r="Y30" s="140"/>
      <c r="Z30" s="175"/>
      <c r="AA30" s="140"/>
      <c r="AB30" s="140"/>
      <c r="AC30" s="140"/>
      <c r="AD30" s="140"/>
      <c r="AE30" s="140"/>
      <c r="AF30" s="140"/>
      <c r="AG30" s="140"/>
      <c r="AH30" s="140"/>
      <c r="AI30" s="140"/>
      <c r="AJ30" s="141"/>
      <c r="AK30" s="140"/>
      <c r="AL30" s="140"/>
      <c r="AM30" s="140"/>
      <c r="AN30" s="143"/>
      <c r="AO30" s="143"/>
      <c r="AP30" s="144"/>
      <c r="AQ30" s="144"/>
      <c r="AR30" s="142"/>
      <c r="AS30" s="142"/>
      <c r="AT30" s="142"/>
      <c r="AU30" s="142"/>
      <c r="AV30" s="142"/>
      <c r="AW30" s="142"/>
      <c r="AX30" s="143"/>
    </row>
    <row r="31" spans="2:50" ht="6" customHeight="1" x14ac:dyDescent="0.15">
      <c r="B31" s="155"/>
      <c r="C31" s="157"/>
      <c r="D31" s="159"/>
      <c r="E31" s="161"/>
      <c r="F31" s="159"/>
      <c r="G31" s="159"/>
      <c r="H31" s="148"/>
      <c r="I31" s="150"/>
      <c r="K31" s="145"/>
      <c r="L31" s="145"/>
      <c r="M31" s="145"/>
      <c r="N31" s="140"/>
      <c r="O31" s="140"/>
      <c r="P31" s="140"/>
      <c r="Q31" s="140"/>
      <c r="R31" s="140"/>
      <c r="S31" s="140"/>
      <c r="T31" s="175"/>
      <c r="U31" s="140"/>
      <c r="V31" s="140"/>
      <c r="W31" s="175"/>
      <c r="X31" s="140"/>
      <c r="Y31" s="140"/>
      <c r="Z31" s="175"/>
      <c r="AA31" s="140"/>
      <c r="AB31" s="140"/>
      <c r="AC31" s="140"/>
      <c r="AD31" s="140"/>
      <c r="AE31" s="140"/>
      <c r="AF31" s="140"/>
      <c r="AG31" s="140"/>
      <c r="AH31" s="140"/>
      <c r="AI31" s="140"/>
      <c r="AJ31" s="141"/>
      <c r="AK31" s="140"/>
      <c r="AL31" s="140"/>
      <c r="AM31" s="140"/>
      <c r="AN31" s="143"/>
      <c r="AO31" s="143"/>
      <c r="AP31" s="144"/>
      <c r="AQ31" s="144"/>
      <c r="AR31" s="142"/>
      <c r="AS31" s="142"/>
      <c r="AT31" s="142"/>
      <c r="AU31" s="142"/>
      <c r="AV31" s="142"/>
      <c r="AW31" s="142"/>
      <c r="AX31" s="143"/>
    </row>
    <row r="32" spans="2:50" ht="6" customHeight="1" x14ac:dyDescent="0.15">
      <c r="B32" s="155"/>
      <c r="C32" s="157"/>
      <c r="D32" s="159"/>
      <c r="E32" s="161"/>
      <c r="F32" s="159"/>
      <c r="G32" s="159"/>
      <c r="H32" s="148"/>
      <c r="I32" s="150"/>
      <c r="K32" s="145"/>
      <c r="L32" s="145"/>
      <c r="M32" s="145"/>
      <c r="N32" s="140"/>
      <c r="O32" s="140"/>
      <c r="P32" s="140"/>
      <c r="Q32" s="140"/>
      <c r="R32" s="140"/>
      <c r="S32" s="140"/>
      <c r="T32" s="175"/>
      <c r="U32" s="140"/>
      <c r="V32" s="140"/>
      <c r="W32" s="175"/>
      <c r="X32" s="140"/>
      <c r="Y32" s="140"/>
      <c r="Z32" s="175"/>
      <c r="AA32" s="140"/>
      <c r="AB32" s="140"/>
      <c r="AC32" s="140"/>
      <c r="AD32" s="140"/>
      <c r="AE32" s="140"/>
      <c r="AF32" s="140"/>
      <c r="AG32" s="140"/>
      <c r="AH32" s="140"/>
      <c r="AI32" s="140"/>
      <c r="AJ32" s="141"/>
      <c r="AK32" s="140"/>
      <c r="AL32" s="140"/>
      <c r="AM32" s="140"/>
      <c r="AN32" s="143"/>
      <c r="AO32" s="143"/>
      <c r="AP32" s="144"/>
      <c r="AQ32" s="144"/>
      <c r="AR32" s="142"/>
      <c r="AS32" s="142"/>
      <c r="AT32" s="142"/>
      <c r="AU32" s="142"/>
      <c r="AV32" s="142"/>
      <c r="AW32" s="142"/>
      <c r="AX32" s="143"/>
    </row>
    <row r="33" spans="2:50" ht="6" customHeight="1" x14ac:dyDescent="0.15">
      <c r="B33" s="155"/>
      <c r="C33" s="157"/>
      <c r="D33" s="159"/>
      <c r="E33" s="161"/>
      <c r="F33" s="159"/>
      <c r="G33" s="159"/>
      <c r="H33" s="148" t="str">
        <f>"G:"&amp;O29</f>
        <v>G:0</v>
      </c>
      <c r="I33" s="150"/>
      <c r="K33" s="145"/>
      <c r="L33" s="145"/>
      <c r="M33" s="145"/>
      <c r="N33" s="140"/>
      <c r="O33" s="140"/>
      <c r="P33" s="140"/>
      <c r="Q33" s="140"/>
      <c r="R33" s="140"/>
      <c r="S33" s="140"/>
      <c r="T33" s="175"/>
      <c r="U33" s="140"/>
      <c r="V33" s="140"/>
      <c r="W33" s="175"/>
      <c r="X33" s="140"/>
      <c r="Y33" s="140"/>
      <c r="Z33" s="175"/>
      <c r="AA33" s="140"/>
      <c r="AB33" s="140"/>
      <c r="AC33" s="140"/>
      <c r="AD33" s="140"/>
      <c r="AE33" s="140"/>
      <c r="AF33" s="140"/>
      <c r="AG33" s="140"/>
      <c r="AH33" s="140"/>
      <c r="AI33" s="140"/>
      <c r="AJ33" s="141"/>
      <c r="AK33" s="140"/>
      <c r="AL33" s="140"/>
      <c r="AM33" s="140"/>
      <c r="AN33" s="143"/>
      <c r="AO33" s="143"/>
      <c r="AP33" s="144"/>
      <c r="AQ33" s="144"/>
      <c r="AR33" s="142"/>
      <c r="AS33" s="142"/>
      <c r="AT33" s="142"/>
      <c r="AU33" s="142"/>
      <c r="AV33" s="142"/>
      <c r="AW33" s="142"/>
      <c r="AX33" s="143"/>
    </row>
    <row r="34" spans="2:50" ht="6" customHeight="1" x14ac:dyDescent="0.15">
      <c r="B34" s="155"/>
      <c r="C34" s="157"/>
      <c r="D34" s="159"/>
      <c r="E34" s="161"/>
      <c r="F34" s="159"/>
      <c r="G34" s="159"/>
      <c r="H34" s="148"/>
      <c r="I34" s="150"/>
      <c r="K34" s="145"/>
      <c r="L34" s="145"/>
      <c r="M34" s="145"/>
      <c r="N34" s="140"/>
      <c r="O34" s="140"/>
      <c r="P34" s="140"/>
      <c r="Q34" s="140"/>
      <c r="R34" s="140"/>
      <c r="S34" s="140"/>
      <c r="T34" s="175"/>
      <c r="U34" s="140"/>
      <c r="V34" s="140"/>
      <c r="W34" s="175"/>
      <c r="X34" s="140"/>
      <c r="Y34" s="140"/>
      <c r="Z34" s="175"/>
      <c r="AA34" s="140"/>
      <c r="AB34" s="140"/>
      <c r="AC34" s="140"/>
      <c r="AD34" s="140"/>
      <c r="AE34" s="140"/>
      <c r="AF34" s="140"/>
      <c r="AG34" s="140"/>
      <c r="AH34" s="140"/>
      <c r="AI34" s="140"/>
      <c r="AJ34" s="141"/>
      <c r="AK34" s="140"/>
      <c r="AL34" s="140"/>
      <c r="AM34" s="140"/>
      <c r="AN34" s="143"/>
      <c r="AO34" s="143"/>
      <c r="AP34" s="144"/>
      <c r="AQ34" s="144"/>
      <c r="AR34" s="142"/>
      <c r="AS34" s="142"/>
      <c r="AT34" s="142"/>
      <c r="AU34" s="142"/>
      <c r="AV34" s="142"/>
      <c r="AW34" s="142"/>
      <c r="AX34" s="143"/>
    </row>
    <row r="35" spans="2:50" ht="6" customHeight="1" x14ac:dyDescent="0.15">
      <c r="B35" s="155"/>
      <c r="C35" s="152" t="str">
        <f>IF(OR(C68=1,E68=1),"",IF(C80="","","G："&amp;AE81&amp;"-"&amp;AD81))</f>
        <v/>
      </c>
      <c r="D35" s="152" t="str">
        <f>IF(OR(D68=1,E68=1),"",IF(D80="","","G："&amp;AA81&amp;"-"&amp;Z81))</f>
        <v/>
      </c>
      <c r="E35" s="161"/>
      <c r="F35" s="152" t="str">
        <f>IF(OR(E68=1,F68=1),"",IF(F80="","","G："&amp;AL81&amp;"-"&amp;AM81))</f>
        <v/>
      </c>
      <c r="G35" s="152" t="str">
        <f>IF(OR(E68=1,G68=1),"",IF(G80="","","G："&amp;T81&amp;"-"&amp;U81))</f>
        <v/>
      </c>
      <c r="H35" s="148"/>
      <c r="I35" s="150"/>
      <c r="K35" s="145"/>
      <c r="L35" s="145"/>
      <c r="M35" s="145"/>
      <c r="N35" s="140"/>
      <c r="O35" s="140"/>
      <c r="P35" s="140"/>
      <c r="Q35" s="140"/>
      <c r="R35" s="140"/>
      <c r="S35" s="140"/>
      <c r="T35" s="175"/>
      <c r="U35" s="140"/>
      <c r="V35" s="140"/>
      <c r="W35" s="175"/>
      <c r="X35" s="140"/>
      <c r="Y35" s="140"/>
      <c r="Z35" s="175"/>
      <c r="AA35" s="140"/>
      <c r="AB35" s="140"/>
      <c r="AC35" s="140"/>
      <c r="AD35" s="140"/>
      <c r="AE35" s="140"/>
      <c r="AF35" s="140"/>
      <c r="AG35" s="140"/>
      <c r="AH35" s="140"/>
      <c r="AI35" s="140"/>
      <c r="AJ35" s="141"/>
      <c r="AK35" s="140"/>
      <c r="AL35" s="140"/>
      <c r="AM35" s="140"/>
      <c r="AN35" s="143"/>
      <c r="AO35" s="143"/>
      <c r="AP35" s="144"/>
      <c r="AQ35" s="144"/>
      <c r="AR35" s="142"/>
      <c r="AS35" s="142"/>
      <c r="AT35" s="142"/>
      <c r="AU35" s="142"/>
      <c r="AV35" s="142"/>
      <c r="AW35" s="142"/>
      <c r="AX35" s="143"/>
    </row>
    <row r="36" spans="2:50" ht="6" customHeight="1" x14ac:dyDescent="0.15">
      <c r="B36" s="155"/>
      <c r="C36" s="153"/>
      <c r="D36" s="153"/>
      <c r="E36" s="161"/>
      <c r="F36" s="153"/>
      <c r="G36" s="153"/>
      <c r="H36" s="148"/>
      <c r="I36" s="150"/>
      <c r="K36" s="145"/>
      <c r="L36" s="145"/>
      <c r="M36" s="145"/>
      <c r="N36" s="140"/>
      <c r="O36" s="140"/>
      <c r="P36" s="140"/>
      <c r="Q36" s="140"/>
      <c r="R36" s="140"/>
      <c r="S36" s="140"/>
      <c r="T36" s="175"/>
      <c r="U36" s="140"/>
      <c r="V36" s="140"/>
      <c r="W36" s="175"/>
      <c r="X36" s="140"/>
      <c r="Y36" s="140"/>
      <c r="Z36" s="175"/>
      <c r="AA36" s="140"/>
      <c r="AB36" s="140"/>
      <c r="AC36" s="140"/>
      <c r="AD36" s="140"/>
      <c r="AE36" s="140"/>
      <c r="AF36" s="140"/>
      <c r="AG36" s="140"/>
      <c r="AH36" s="140"/>
      <c r="AI36" s="140"/>
      <c r="AJ36" s="141"/>
      <c r="AK36" s="140"/>
      <c r="AL36" s="140"/>
      <c r="AM36" s="140"/>
      <c r="AN36" s="143"/>
      <c r="AO36" s="143"/>
      <c r="AP36" s="144"/>
      <c r="AQ36" s="144"/>
      <c r="AR36" s="142"/>
      <c r="AS36" s="142"/>
      <c r="AT36" s="142"/>
      <c r="AU36" s="142"/>
      <c r="AV36" s="142"/>
      <c r="AW36" s="142"/>
      <c r="AX36" s="143"/>
    </row>
    <row r="37" spans="2:50" ht="6" customHeight="1" x14ac:dyDescent="0.15">
      <c r="B37" s="155"/>
      <c r="C37" s="153"/>
      <c r="D37" s="153"/>
      <c r="E37" s="161"/>
      <c r="F37" s="153"/>
      <c r="G37" s="153"/>
      <c r="H37" s="148" t="str">
        <f>"P:"&amp;P29</f>
        <v>P:0</v>
      </c>
      <c r="I37" s="150"/>
      <c r="K37" s="145"/>
      <c r="L37" s="145"/>
      <c r="M37" s="145"/>
      <c r="N37" s="140"/>
      <c r="O37" s="140"/>
      <c r="P37" s="140"/>
      <c r="Q37" s="140"/>
      <c r="R37" s="140"/>
      <c r="S37" s="140"/>
      <c r="T37" s="175"/>
      <c r="U37" s="140"/>
      <c r="V37" s="140"/>
      <c r="W37" s="175"/>
      <c r="X37" s="140"/>
      <c r="Y37" s="140"/>
      <c r="Z37" s="175"/>
      <c r="AA37" s="140"/>
      <c r="AB37" s="140"/>
      <c r="AC37" s="140"/>
      <c r="AD37" s="140"/>
      <c r="AE37" s="140"/>
      <c r="AF37" s="140"/>
      <c r="AG37" s="140"/>
      <c r="AH37" s="140"/>
      <c r="AI37" s="140"/>
      <c r="AJ37" s="141"/>
      <c r="AK37" s="140"/>
      <c r="AL37" s="140"/>
      <c r="AM37" s="140"/>
      <c r="AN37" s="143"/>
      <c r="AO37" s="143"/>
      <c r="AP37" s="144"/>
      <c r="AQ37" s="144"/>
      <c r="AR37" s="142"/>
      <c r="AS37" s="142"/>
      <c r="AT37" s="142"/>
      <c r="AU37" s="142"/>
      <c r="AV37" s="142"/>
      <c r="AW37" s="142"/>
      <c r="AX37" s="143"/>
    </row>
    <row r="38" spans="2:50" ht="6" customHeight="1" x14ac:dyDescent="0.15">
      <c r="B38" s="155"/>
      <c r="C38" s="152" t="str">
        <f>IF(OR(C68=1,E68=1),"",IF(C80="","","P："&amp;AE104&amp;"-"&amp;AD104))</f>
        <v/>
      </c>
      <c r="D38" s="152" t="str">
        <f>IF(OR(D68=1,E68=1),"",IF(D80="","","P："&amp;AA104&amp;"-"&amp;Z104))</f>
        <v/>
      </c>
      <c r="E38" s="161"/>
      <c r="F38" s="152" t="str">
        <f>IF(OR(E68=1,F68=1),"",IF(F80="","","P："&amp;AL104&amp;"-"&amp;AM104))</f>
        <v/>
      </c>
      <c r="G38" s="152" t="str">
        <f>IF(OR(E68=1,G68=1),"",IF(G80="","","P："&amp;T104&amp;"-"&amp;U104))</f>
        <v/>
      </c>
      <c r="H38" s="148"/>
      <c r="I38" s="150"/>
      <c r="K38" s="145"/>
      <c r="L38" s="145"/>
      <c r="M38" s="145"/>
      <c r="N38" s="140"/>
      <c r="O38" s="140"/>
      <c r="P38" s="140"/>
      <c r="Q38" s="140"/>
      <c r="R38" s="140"/>
      <c r="S38" s="140"/>
      <c r="T38" s="175"/>
      <c r="U38" s="140"/>
      <c r="V38" s="140"/>
      <c r="W38" s="175"/>
      <c r="X38" s="140"/>
      <c r="Y38" s="140"/>
      <c r="Z38" s="175"/>
      <c r="AA38" s="140"/>
      <c r="AB38" s="140"/>
      <c r="AC38" s="140"/>
      <c r="AD38" s="140"/>
      <c r="AE38" s="140"/>
      <c r="AF38" s="140"/>
      <c r="AG38" s="140"/>
      <c r="AH38" s="140"/>
      <c r="AI38" s="140"/>
      <c r="AJ38" s="141"/>
      <c r="AK38" s="140"/>
      <c r="AL38" s="140"/>
      <c r="AM38" s="140"/>
      <c r="AN38" s="143"/>
      <c r="AO38" s="143"/>
      <c r="AP38" s="144"/>
      <c r="AQ38" s="144"/>
      <c r="AR38" s="142"/>
      <c r="AS38" s="142"/>
      <c r="AT38" s="142"/>
      <c r="AU38" s="142"/>
      <c r="AV38" s="142"/>
      <c r="AW38" s="142"/>
      <c r="AX38" s="143"/>
    </row>
    <row r="39" spans="2:50" ht="6" customHeight="1" x14ac:dyDescent="0.15">
      <c r="B39" s="155"/>
      <c r="C39" s="153"/>
      <c r="D39" s="153"/>
      <c r="E39" s="161"/>
      <c r="F39" s="153"/>
      <c r="G39" s="153"/>
      <c r="H39" s="148"/>
      <c r="I39" s="150"/>
      <c r="K39" s="145"/>
      <c r="L39" s="145"/>
      <c r="M39" s="145"/>
      <c r="N39" s="140"/>
      <c r="O39" s="140"/>
      <c r="P39" s="140"/>
      <c r="Q39" s="140"/>
      <c r="R39" s="140"/>
      <c r="S39" s="140"/>
      <c r="T39" s="175"/>
      <c r="U39" s="140"/>
      <c r="V39" s="140"/>
      <c r="W39" s="175"/>
      <c r="X39" s="140"/>
      <c r="Y39" s="140"/>
      <c r="Z39" s="175"/>
      <c r="AA39" s="140"/>
      <c r="AB39" s="140"/>
      <c r="AC39" s="140"/>
      <c r="AD39" s="140"/>
      <c r="AE39" s="140"/>
      <c r="AF39" s="140"/>
      <c r="AG39" s="140"/>
      <c r="AH39" s="140"/>
      <c r="AI39" s="140"/>
      <c r="AJ39" s="141"/>
      <c r="AK39" s="140"/>
      <c r="AL39" s="140"/>
      <c r="AM39" s="140"/>
      <c r="AN39" s="143"/>
      <c r="AO39" s="143"/>
      <c r="AP39" s="144"/>
      <c r="AQ39" s="144"/>
      <c r="AR39" s="142"/>
      <c r="AS39" s="142"/>
      <c r="AT39" s="142"/>
      <c r="AU39" s="142"/>
      <c r="AV39" s="142"/>
      <c r="AW39" s="142"/>
      <c r="AX39" s="143"/>
    </row>
    <row r="40" spans="2:50" ht="6" customHeight="1" x14ac:dyDescent="0.15">
      <c r="B40" s="155"/>
      <c r="C40" s="153"/>
      <c r="D40" s="153"/>
      <c r="E40" s="162"/>
      <c r="F40" s="153"/>
      <c r="G40" s="153"/>
      <c r="H40" s="154"/>
      <c r="I40" s="163"/>
      <c r="K40" s="145"/>
      <c r="L40" s="145"/>
      <c r="M40" s="145"/>
      <c r="N40" s="140"/>
      <c r="O40" s="140"/>
      <c r="P40" s="140"/>
      <c r="Q40" s="140"/>
      <c r="R40" s="140"/>
      <c r="S40" s="140"/>
      <c r="T40" s="175"/>
      <c r="U40" s="140"/>
      <c r="V40" s="140"/>
      <c r="W40" s="175"/>
      <c r="X40" s="140"/>
      <c r="Y40" s="140"/>
      <c r="Z40" s="175"/>
      <c r="AA40" s="140"/>
      <c r="AB40" s="140"/>
      <c r="AC40" s="140"/>
      <c r="AD40" s="140"/>
      <c r="AE40" s="140"/>
      <c r="AF40" s="140"/>
      <c r="AG40" s="140"/>
      <c r="AH40" s="140"/>
      <c r="AI40" s="140"/>
      <c r="AJ40" s="141"/>
      <c r="AK40" s="140"/>
      <c r="AL40" s="140"/>
      <c r="AM40" s="140"/>
      <c r="AN40" s="143"/>
      <c r="AO40" s="143"/>
      <c r="AP40" s="144"/>
      <c r="AQ40" s="144"/>
      <c r="AR40" s="142"/>
      <c r="AS40" s="142"/>
      <c r="AT40" s="142"/>
      <c r="AU40" s="142"/>
      <c r="AV40" s="142"/>
      <c r="AW40" s="142"/>
      <c r="AX40" s="143"/>
    </row>
    <row r="41" spans="2:50" ht="6" customHeight="1" x14ac:dyDescent="0.15">
      <c r="B41" s="155">
        <f>F4</f>
        <v>0</v>
      </c>
      <c r="C41" s="156" t="str">
        <f>IF(OR(C68=1,F68=1),"全対抗棄権",IF(C81="","",C81&amp;" "&amp;M73&amp;"-"&amp;L73))</f>
        <v/>
      </c>
      <c r="D41" s="158" t="str">
        <f>IF(OR(D68=1,F68=1),"全対抗棄権",IF(D81="","",D81&amp;" "&amp;S73&amp;"-"&amp;R73))</f>
        <v/>
      </c>
      <c r="E41" s="158" t="str">
        <f>IF(OR(E68=1,F68=1),"全対抗棄権",IF(E81="","",E81&amp;" "&amp;AM73&amp;"-"&amp;AL73))</f>
        <v/>
      </c>
      <c r="F41" s="160" t="str">
        <f>IF($U$3=0,"","O")</f>
        <v/>
      </c>
      <c r="G41" s="158" t="str">
        <f>IF(OR(F68=1,G68=1),"全対抗棄権",IF(G81="","",G81&amp;" "&amp;AF73&amp;"-"&amp;AG73))</f>
        <v/>
      </c>
      <c r="H41" s="147" t="str">
        <f>"M:"&amp;N41</f>
        <v>M:0</v>
      </c>
      <c r="I41" s="149">
        <f>AJ41</f>
        <v>4</v>
      </c>
      <c r="K41" s="145">
        <f>COUNTIF(C81:G81,"○")</f>
        <v>0</v>
      </c>
      <c r="L41" s="145">
        <f>COUNTIF(C81:G81,"×")</f>
        <v>0</v>
      </c>
      <c r="M41" s="145">
        <f>COUNTIF(C81:G81,"△")</f>
        <v>0</v>
      </c>
      <c r="N41" s="140">
        <f>IFERROR(VLOOKUP($B41,$K$133:$L$138,2,0),0)</f>
        <v>0</v>
      </c>
      <c r="O41" s="140">
        <f>IFERROR(VLOOKUP($B41,$K$134:$N$138,4,0)-VLOOKUP($B41,$K$134:$O$138,5,0),0)</f>
        <v>0</v>
      </c>
      <c r="P41" s="140">
        <f>IFERROR(VLOOKUP($B41,$K$134:$P$138,6,0)-VLOOKUP($B41,$K$134:$Q$138,7,0),0)</f>
        <v>0</v>
      </c>
      <c r="Q41" s="140"/>
      <c r="R41" s="140">
        <f t="shared" ref="R41" si="17">_xlfn.RANK.EQ(K41,$K$5:$K$64)</f>
        <v>1</v>
      </c>
      <c r="S41" s="140">
        <f t="shared" ref="S41" si="18">IF(COUNTIF($R$5:$R$64,R41)&gt;1,1,0)</f>
        <v>1</v>
      </c>
      <c r="T41" s="175">
        <f t="shared" ref="T41" si="19">K41*100+N41</f>
        <v>0</v>
      </c>
      <c r="U41" s="140">
        <f>IF(S41=1,IF(_xlfn.RANK.EQ(N41,$N$5:$N$64)&gt;=R41,_xlfn.RANK.EQ(N41,$N$5:$N$64),R41),0)</f>
        <v>1</v>
      </c>
      <c r="V41" s="140">
        <f>IF(U41=0,0,IF(COUNTIF($U$5:$U$64,U41)&gt;1,1,0))</f>
        <v>1</v>
      </c>
      <c r="W41" s="175">
        <f t="shared" ref="W41" si="20">K41*10000+N41*100+O41</f>
        <v>0</v>
      </c>
      <c r="X41" s="140">
        <f>IF(V41=1,IF(_xlfn.RANK.EQ(O41,$O$5:$O$64)&gt;=R41,_xlfn.RANK.EQ(O41,$O$5:$O$64),R41),0)</f>
        <v>1</v>
      </c>
      <c r="Y41" s="140">
        <f>IF(X41=0,0,IF(COUNTIF($X$5:$X$64,X41)&gt;1,1,0))</f>
        <v>1</v>
      </c>
      <c r="Z41" s="175">
        <f t="shared" ref="Z41" si="21">K41*1000000+N41*10000+O41*100+P41</f>
        <v>0</v>
      </c>
      <c r="AA41" s="140">
        <f>IF(Y41=1,IF(_xlfn.RANK.EQ(P41,$P$5:$P$64)&gt;=R41,_xlfn.RANK.EQ(P41,$P$5:$P$64),R41),0)</f>
        <v>1</v>
      </c>
      <c r="AB41" s="140">
        <f>IF(AA41=0,0,IF(COUNTIF($AA$5:$AA$64,AA41)&gt;1,1,0))</f>
        <v>1</v>
      </c>
      <c r="AC41" s="140">
        <f>IF(AB41=1,B41,0)</f>
        <v>0</v>
      </c>
      <c r="AD41" s="140">
        <f t="shared" ref="AD41" si="22">IF(AB41=1,MOD(AG41,10),0)</f>
        <v>1</v>
      </c>
      <c r="AE41" s="140">
        <f>IF(AC41&lt;&gt;0,IF($AE$65="○",IF(OR(AE5=1,AE17=1,AE29=1),-1,1),0),0)</f>
        <v>0</v>
      </c>
      <c r="AF41" s="140">
        <f t="shared" ref="AF41" si="23">IF(AC41&lt;&gt;0,IF(AE41=1,AD41,IF(AE41=-1,AD41+1)),0)</f>
        <v>0</v>
      </c>
      <c r="AG41" s="140" t="str">
        <f>R41&amp;U41&amp;X41&amp;AA41</f>
        <v>1111</v>
      </c>
      <c r="AH41" s="140">
        <v>4</v>
      </c>
      <c r="AI41" s="140" t="b">
        <f t="shared" ref="AI41" si="24">IFERROR(IF(AF41&lt;&gt;0,AF41,RIGHTB(LEFT(AG41,FIND(0,AG41)-1),1)),FALSE)</f>
        <v>0</v>
      </c>
      <c r="AJ41" s="141">
        <f t="shared" ref="AJ41" si="25">IF(AI41=FALSE,IF(COUNTIF($K$5:$K$64,1),"",AH41),AI41)</f>
        <v>4</v>
      </c>
      <c r="AK41" s="140"/>
      <c r="AL41" s="140"/>
      <c r="AM41" s="140"/>
      <c r="AN41" s="143"/>
      <c r="AO41" s="143"/>
      <c r="AP41" s="144"/>
      <c r="AQ41" s="144"/>
      <c r="AR41" s="142"/>
      <c r="AS41" s="142"/>
      <c r="AT41" s="142"/>
      <c r="AU41" s="142"/>
      <c r="AV41" s="142"/>
      <c r="AW41" s="142"/>
      <c r="AX41" s="143"/>
    </row>
    <row r="42" spans="2:50" ht="6" customHeight="1" x14ac:dyDescent="0.15">
      <c r="B42" s="155"/>
      <c r="C42" s="157"/>
      <c r="D42" s="159"/>
      <c r="E42" s="159"/>
      <c r="F42" s="161"/>
      <c r="G42" s="159"/>
      <c r="H42" s="148"/>
      <c r="I42" s="150"/>
      <c r="K42" s="145"/>
      <c r="L42" s="145"/>
      <c r="M42" s="145"/>
      <c r="N42" s="140"/>
      <c r="O42" s="140"/>
      <c r="P42" s="140"/>
      <c r="Q42" s="140"/>
      <c r="R42" s="140"/>
      <c r="S42" s="140"/>
      <c r="T42" s="175"/>
      <c r="U42" s="140"/>
      <c r="V42" s="140"/>
      <c r="W42" s="175"/>
      <c r="X42" s="140"/>
      <c r="Y42" s="140"/>
      <c r="Z42" s="175"/>
      <c r="AA42" s="140"/>
      <c r="AB42" s="140"/>
      <c r="AC42" s="140"/>
      <c r="AD42" s="140"/>
      <c r="AE42" s="140"/>
      <c r="AF42" s="140"/>
      <c r="AG42" s="140"/>
      <c r="AH42" s="140"/>
      <c r="AI42" s="140"/>
      <c r="AJ42" s="141"/>
      <c r="AK42" s="140"/>
      <c r="AL42" s="140"/>
      <c r="AM42" s="140"/>
      <c r="AN42" s="143"/>
      <c r="AO42" s="143"/>
      <c r="AP42" s="144"/>
      <c r="AQ42" s="144"/>
      <c r="AR42" s="142"/>
      <c r="AS42" s="142"/>
      <c r="AT42" s="142"/>
      <c r="AU42" s="142"/>
      <c r="AV42" s="142"/>
      <c r="AW42" s="142"/>
      <c r="AX42" s="143"/>
    </row>
    <row r="43" spans="2:50" ht="6" customHeight="1" x14ac:dyDescent="0.15">
      <c r="B43" s="155"/>
      <c r="C43" s="157"/>
      <c r="D43" s="159"/>
      <c r="E43" s="159"/>
      <c r="F43" s="161"/>
      <c r="G43" s="159"/>
      <c r="H43" s="148"/>
      <c r="I43" s="150"/>
      <c r="K43" s="145"/>
      <c r="L43" s="145"/>
      <c r="M43" s="145"/>
      <c r="N43" s="140"/>
      <c r="O43" s="140"/>
      <c r="P43" s="140"/>
      <c r="Q43" s="140"/>
      <c r="R43" s="140"/>
      <c r="S43" s="140"/>
      <c r="T43" s="175"/>
      <c r="U43" s="140"/>
      <c r="V43" s="140"/>
      <c r="W43" s="175"/>
      <c r="X43" s="140"/>
      <c r="Y43" s="140"/>
      <c r="Z43" s="175"/>
      <c r="AA43" s="140"/>
      <c r="AB43" s="140"/>
      <c r="AC43" s="140"/>
      <c r="AD43" s="140"/>
      <c r="AE43" s="140"/>
      <c r="AF43" s="140"/>
      <c r="AG43" s="140"/>
      <c r="AH43" s="140"/>
      <c r="AI43" s="140"/>
      <c r="AJ43" s="141"/>
      <c r="AK43" s="140"/>
      <c r="AL43" s="140"/>
      <c r="AM43" s="140"/>
      <c r="AN43" s="143"/>
      <c r="AO43" s="143"/>
      <c r="AP43" s="144"/>
      <c r="AQ43" s="144"/>
      <c r="AR43" s="142"/>
      <c r="AS43" s="142"/>
      <c r="AT43" s="142"/>
      <c r="AU43" s="142"/>
      <c r="AV43" s="142"/>
      <c r="AW43" s="142"/>
      <c r="AX43" s="143"/>
    </row>
    <row r="44" spans="2:50" ht="6" customHeight="1" x14ac:dyDescent="0.15">
      <c r="B44" s="155"/>
      <c r="C44" s="157"/>
      <c r="D44" s="159"/>
      <c r="E44" s="159"/>
      <c r="F44" s="161"/>
      <c r="G44" s="159"/>
      <c r="H44" s="148"/>
      <c r="I44" s="150"/>
      <c r="K44" s="145"/>
      <c r="L44" s="145"/>
      <c r="M44" s="145"/>
      <c r="N44" s="140"/>
      <c r="O44" s="140"/>
      <c r="P44" s="140"/>
      <c r="Q44" s="140"/>
      <c r="R44" s="140"/>
      <c r="S44" s="140"/>
      <c r="T44" s="175"/>
      <c r="U44" s="140"/>
      <c r="V44" s="140"/>
      <c r="W44" s="175"/>
      <c r="X44" s="140"/>
      <c r="Y44" s="140"/>
      <c r="Z44" s="175"/>
      <c r="AA44" s="140"/>
      <c r="AB44" s="140"/>
      <c r="AC44" s="140"/>
      <c r="AD44" s="140"/>
      <c r="AE44" s="140"/>
      <c r="AF44" s="140"/>
      <c r="AG44" s="140"/>
      <c r="AH44" s="140"/>
      <c r="AI44" s="140"/>
      <c r="AJ44" s="141"/>
      <c r="AK44" s="140"/>
      <c r="AL44" s="140"/>
      <c r="AM44" s="140"/>
      <c r="AN44" s="143"/>
      <c r="AO44" s="143"/>
      <c r="AP44" s="144"/>
      <c r="AQ44" s="144"/>
      <c r="AR44" s="142"/>
      <c r="AS44" s="142"/>
      <c r="AT44" s="142"/>
      <c r="AU44" s="142"/>
      <c r="AV44" s="142"/>
      <c r="AW44" s="142"/>
      <c r="AX44" s="143"/>
    </row>
    <row r="45" spans="2:50" ht="6" customHeight="1" x14ac:dyDescent="0.15">
      <c r="B45" s="155"/>
      <c r="C45" s="157"/>
      <c r="D45" s="159"/>
      <c r="E45" s="159"/>
      <c r="F45" s="161"/>
      <c r="G45" s="159"/>
      <c r="H45" s="148" t="str">
        <f>"G:"&amp;O41</f>
        <v>G:0</v>
      </c>
      <c r="I45" s="150"/>
      <c r="K45" s="145"/>
      <c r="L45" s="145"/>
      <c r="M45" s="145"/>
      <c r="N45" s="140"/>
      <c r="O45" s="140"/>
      <c r="P45" s="140"/>
      <c r="Q45" s="140"/>
      <c r="R45" s="140"/>
      <c r="S45" s="140"/>
      <c r="T45" s="175"/>
      <c r="U45" s="140"/>
      <c r="V45" s="140"/>
      <c r="W45" s="175"/>
      <c r="X45" s="140"/>
      <c r="Y45" s="140"/>
      <c r="Z45" s="175"/>
      <c r="AA45" s="140"/>
      <c r="AB45" s="140"/>
      <c r="AC45" s="140"/>
      <c r="AD45" s="140"/>
      <c r="AE45" s="140"/>
      <c r="AF45" s="140"/>
      <c r="AG45" s="140"/>
      <c r="AH45" s="140"/>
      <c r="AI45" s="140"/>
      <c r="AJ45" s="141"/>
      <c r="AK45" s="140"/>
      <c r="AL45" s="140"/>
      <c r="AM45" s="140"/>
      <c r="AN45" s="143"/>
      <c r="AO45" s="143"/>
      <c r="AP45" s="144"/>
      <c r="AQ45" s="144"/>
      <c r="AR45" s="142"/>
      <c r="AS45" s="142"/>
      <c r="AT45" s="142"/>
      <c r="AU45" s="142"/>
      <c r="AV45" s="142"/>
      <c r="AW45" s="142"/>
      <c r="AX45" s="143"/>
    </row>
    <row r="46" spans="2:50" ht="6" customHeight="1" x14ac:dyDescent="0.15">
      <c r="B46" s="155"/>
      <c r="C46" s="157"/>
      <c r="D46" s="159"/>
      <c r="E46" s="159"/>
      <c r="F46" s="161"/>
      <c r="G46" s="159"/>
      <c r="H46" s="148"/>
      <c r="I46" s="150"/>
      <c r="K46" s="145"/>
      <c r="L46" s="145"/>
      <c r="M46" s="145"/>
      <c r="N46" s="140"/>
      <c r="O46" s="140"/>
      <c r="P46" s="140"/>
      <c r="Q46" s="140"/>
      <c r="R46" s="140"/>
      <c r="S46" s="140"/>
      <c r="T46" s="175"/>
      <c r="U46" s="140"/>
      <c r="V46" s="140"/>
      <c r="W46" s="175"/>
      <c r="X46" s="140"/>
      <c r="Y46" s="140"/>
      <c r="Z46" s="175"/>
      <c r="AA46" s="140"/>
      <c r="AB46" s="140"/>
      <c r="AC46" s="140"/>
      <c r="AD46" s="140"/>
      <c r="AE46" s="140"/>
      <c r="AF46" s="140"/>
      <c r="AG46" s="140"/>
      <c r="AH46" s="140"/>
      <c r="AI46" s="140"/>
      <c r="AJ46" s="141"/>
      <c r="AK46" s="140"/>
      <c r="AL46" s="140"/>
      <c r="AM46" s="140"/>
      <c r="AN46" s="143"/>
      <c r="AO46" s="143"/>
      <c r="AP46" s="144"/>
      <c r="AQ46" s="144"/>
      <c r="AR46" s="142"/>
      <c r="AS46" s="142"/>
      <c r="AT46" s="142"/>
      <c r="AU46" s="142"/>
      <c r="AV46" s="142"/>
      <c r="AW46" s="142"/>
      <c r="AX46" s="143"/>
    </row>
    <row r="47" spans="2:50" ht="6" customHeight="1" x14ac:dyDescent="0.15">
      <c r="B47" s="155"/>
      <c r="C47" s="152" t="str">
        <f>IF(OR(C68=1,F68=1),"",IF(C81="","","G："&amp;M81&amp;"-"&amp;L81))</f>
        <v/>
      </c>
      <c r="D47" s="152" t="str">
        <f>IF(OR(D68=1,F68=1),"",IF(D81="","","G："&amp;S81&amp;"-"&amp;R81))</f>
        <v/>
      </c>
      <c r="E47" s="152" t="str">
        <f>IF(OR(E68=1,F68=1),"",IF(E81="","","G："&amp;AM81&amp;"-"&amp;AL81))</f>
        <v/>
      </c>
      <c r="F47" s="161"/>
      <c r="G47" s="152" t="str">
        <f>IF(OR(F68=1,G68=1),"",IF(G81="","","G："&amp;AF81&amp;"-"&amp;AG81))</f>
        <v/>
      </c>
      <c r="H47" s="148"/>
      <c r="I47" s="150"/>
      <c r="K47" s="145"/>
      <c r="L47" s="145"/>
      <c r="M47" s="145"/>
      <c r="N47" s="140"/>
      <c r="O47" s="140"/>
      <c r="P47" s="140"/>
      <c r="Q47" s="140"/>
      <c r="R47" s="140"/>
      <c r="S47" s="140"/>
      <c r="T47" s="175"/>
      <c r="U47" s="140"/>
      <c r="V47" s="140"/>
      <c r="W47" s="175"/>
      <c r="X47" s="140"/>
      <c r="Y47" s="140"/>
      <c r="Z47" s="175"/>
      <c r="AA47" s="140"/>
      <c r="AB47" s="140"/>
      <c r="AC47" s="140"/>
      <c r="AD47" s="140"/>
      <c r="AE47" s="140"/>
      <c r="AF47" s="140"/>
      <c r="AG47" s="140"/>
      <c r="AH47" s="140"/>
      <c r="AI47" s="140"/>
      <c r="AJ47" s="141"/>
      <c r="AK47" s="140"/>
      <c r="AL47" s="140"/>
      <c r="AM47" s="140"/>
      <c r="AN47" s="143"/>
      <c r="AO47" s="143"/>
      <c r="AP47" s="144"/>
      <c r="AQ47" s="144"/>
      <c r="AR47" s="142"/>
      <c r="AS47" s="142"/>
      <c r="AT47" s="142"/>
      <c r="AU47" s="142"/>
      <c r="AV47" s="142"/>
      <c r="AW47" s="142"/>
      <c r="AX47" s="143"/>
    </row>
    <row r="48" spans="2:50" ht="6" customHeight="1" x14ac:dyDescent="0.15">
      <c r="B48" s="155"/>
      <c r="C48" s="153"/>
      <c r="D48" s="153"/>
      <c r="E48" s="153"/>
      <c r="F48" s="161"/>
      <c r="G48" s="153"/>
      <c r="H48" s="148"/>
      <c r="I48" s="150"/>
      <c r="K48" s="145"/>
      <c r="L48" s="145"/>
      <c r="M48" s="145"/>
      <c r="N48" s="140"/>
      <c r="O48" s="140"/>
      <c r="P48" s="140"/>
      <c r="Q48" s="140"/>
      <c r="R48" s="140"/>
      <c r="S48" s="140"/>
      <c r="T48" s="175"/>
      <c r="U48" s="140"/>
      <c r="V48" s="140"/>
      <c r="W48" s="175"/>
      <c r="X48" s="140"/>
      <c r="Y48" s="140"/>
      <c r="Z48" s="175"/>
      <c r="AA48" s="140"/>
      <c r="AB48" s="140"/>
      <c r="AC48" s="140"/>
      <c r="AD48" s="140"/>
      <c r="AE48" s="140"/>
      <c r="AF48" s="140"/>
      <c r="AG48" s="140"/>
      <c r="AH48" s="140"/>
      <c r="AI48" s="140"/>
      <c r="AJ48" s="141"/>
      <c r="AK48" s="140"/>
      <c r="AL48" s="140"/>
      <c r="AM48" s="140"/>
      <c r="AN48" s="143"/>
      <c r="AO48" s="143"/>
      <c r="AP48" s="144"/>
      <c r="AQ48" s="144"/>
      <c r="AR48" s="142"/>
      <c r="AS48" s="142"/>
      <c r="AT48" s="142"/>
      <c r="AU48" s="142"/>
      <c r="AV48" s="142"/>
      <c r="AW48" s="142"/>
      <c r="AX48" s="143"/>
    </row>
    <row r="49" spans="2:50" ht="6" customHeight="1" x14ac:dyDescent="0.15">
      <c r="B49" s="155"/>
      <c r="C49" s="153"/>
      <c r="D49" s="153"/>
      <c r="E49" s="153"/>
      <c r="F49" s="161"/>
      <c r="G49" s="153"/>
      <c r="H49" s="148" t="str">
        <f>"P:"&amp;P41</f>
        <v>P:0</v>
      </c>
      <c r="I49" s="150"/>
      <c r="K49" s="145"/>
      <c r="L49" s="145"/>
      <c r="M49" s="145"/>
      <c r="N49" s="140"/>
      <c r="O49" s="140"/>
      <c r="P49" s="140"/>
      <c r="Q49" s="140"/>
      <c r="R49" s="140"/>
      <c r="S49" s="140"/>
      <c r="T49" s="175"/>
      <c r="U49" s="140"/>
      <c r="V49" s="140"/>
      <c r="W49" s="175"/>
      <c r="X49" s="140"/>
      <c r="Y49" s="140"/>
      <c r="Z49" s="175"/>
      <c r="AA49" s="140"/>
      <c r="AB49" s="140"/>
      <c r="AC49" s="140"/>
      <c r="AD49" s="140"/>
      <c r="AE49" s="140"/>
      <c r="AF49" s="140"/>
      <c r="AG49" s="140"/>
      <c r="AH49" s="140"/>
      <c r="AI49" s="140"/>
      <c r="AJ49" s="141"/>
      <c r="AK49" s="140"/>
      <c r="AL49" s="140"/>
      <c r="AM49" s="140"/>
      <c r="AN49" s="143"/>
      <c r="AO49" s="143"/>
      <c r="AP49" s="144"/>
      <c r="AQ49" s="144"/>
      <c r="AR49" s="142"/>
      <c r="AS49" s="142"/>
      <c r="AT49" s="142"/>
      <c r="AU49" s="142"/>
      <c r="AV49" s="142"/>
      <c r="AW49" s="142"/>
      <c r="AX49" s="143"/>
    </row>
    <row r="50" spans="2:50" ht="6" customHeight="1" x14ac:dyDescent="0.15">
      <c r="B50" s="155"/>
      <c r="C50" s="152" t="str">
        <f>IF(OR(C68=1,F68=1),"",IF(C81="","","P："&amp;M104&amp;"-"&amp;L104))</f>
        <v/>
      </c>
      <c r="D50" s="152" t="str">
        <f>IF(OR(D68=1,F68=1),"",IF(D81="","","P："&amp;S104&amp;"-"&amp;R104))</f>
        <v/>
      </c>
      <c r="E50" s="152" t="str">
        <f>IF(OR(E68=1,F68=1),"",IF(E81="","","P："&amp;AM104&amp;"-"&amp;AL104))</f>
        <v/>
      </c>
      <c r="F50" s="161"/>
      <c r="G50" s="152" t="str">
        <f>IF(OR(F68=1,G68=1),"",IF(G81="","","P："&amp;AF104&amp;"-"&amp;AG104))</f>
        <v/>
      </c>
      <c r="H50" s="148"/>
      <c r="I50" s="150"/>
      <c r="K50" s="145"/>
      <c r="L50" s="145"/>
      <c r="M50" s="145"/>
      <c r="N50" s="140"/>
      <c r="O50" s="140"/>
      <c r="P50" s="140"/>
      <c r="Q50" s="140"/>
      <c r="R50" s="140"/>
      <c r="S50" s="140"/>
      <c r="T50" s="175"/>
      <c r="U50" s="140"/>
      <c r="V50" s="140"/>
      <c r="W50" s="175"/>
      <c r="X50" s="140"/>
      <c r="Y50" s="140"/>
      <c r="Z50" s="175"/>
      <c r="AA50" s="140"/>
      <c r="AB50" s="140"/>
      <c r="AC50" s="140"/>
      <c r="AD50" s="140"/>
      <c r="AE50" s="140"/>
      <c r="AF50" s="140"/>
      <c r="AG50" s="140"/>
      <c r="AH50" s="140"/>
      <c r="AI50" s="140"/>
      <c r="AJ50" s="141"/>
      <c r="AK50" s="140"/>
      <c r="AL50" s="140"/>
      <c r="AM50" s="140"/>
      <c r="AN50" s="143"/>
      <c r="AO50" s="143"/>
      <c r="AP50" s="144"/>
      <c r="AQ50" s="144"/>
      <c r="AR50" s="142"/>
      <c r="AS50" s="142"/>
      <c r="AT50" s="142"/>
      <c r="AU50" s="142"/>
      <c r="AV50" s="142"/>
      <c r="AW50" s="142"/>
      <c r="AX50" s="143"/>
    </row>
    <row r="51" spans="2:50" ht="6" customHeight="1" x14ac:dyDescent="0.15">
      <c r="B51" s="155"/>
      <c r="C51" s="153"/>
      <c r="D51" s="153"/>
      <c r="E51" s="153"/>
      <c r="F51" s="161"/>
      <c r="G51" s="153"/>
      <c r="H51" s="148"/>
      <c r="I51" s="150"/>
      <c r="K51" s="145"/>
      <c r="L51" s="145"/>
      <c r="M51" s="145"/>
      <c r="N51" s="140"/>
      <c r="O51" s="140"/>
      <c r="P51" s="140"/>
      <c r="Q51" s="140"/>
      <c r="R51" s="140"/>
      <c r="S51" s="140"/>
      <c r="T51" s="175"/>
      <c r="U51" s="140"/>
      <c r="V51" s="140"/>
      <c r="W51" s="175"/>
      <c r="X51" s="140"/>
      <c r="Y51" s="140"/>
      <c r="Z51" s="175"/>
      <c r="AA51" s="140"/>
      <c r="AB51" s="140"/>
      <c r="AC51" s="140"/>
      <c r="AD51" s="140"/>
      <c r="AE51" s="140"/>
      <c r="AF51" s="140"/>
      <c r="AG51" s="140"/>
      <c r="AH51" s="140"/>
      <c r="AI51" s="140"/>
      <c r="AJ51" s="141"/>
      <c r="AK51" s="140"/>
      <c r="AL51" s="140"/>
      <c r="AM51" s="140"/>
      <c r="AN51" s="143"/>
      <c r="AO51" s="143"/>
      <c r="AP51" s="144"/>
      <c r="AQ51" s="144"/>
      <c r="AR51" s="142"/>
      <c r="AS51" s="142"/>
      <c r="AT51" s="142"/>
      <c r="AU51" s="142"/>
      <c r="AV51" s="142"/>
      <c r="AW51" s="142"/>
      <c r="AX51" s="143"/>
    </row>
    <row r="52" spans="2:50" ht="6" customHeight="1" x14ac:dyDescent="0.15">
      <c r="B52" s="155"/>
      <c r="C52" s="153"/>
      <c r="D52" s="153"/>
      <c r="E52" s="153"/>
      <c r="F52" s="162"/>
      <c r="G52" s="153"/>
      <c r="H52" s="154"/>
      <c r="I52" s="163"/>
      <c r="K52" s="145"/>
      <c r="L52" s="145"/>
      <c r="M52" s="145"/>
      <c r="N52" s="140"/>
      <c r="O52" s="140"/>
      <c r="P52" s="140"/>
      <c r="Q52" s="140"/>
      <c r="R52" s="140"/>
      <c r="S52" s="140"/>
      <c r="T52" s="175"/>
      <c r="U52" s="140"/>
      <c r="V52" s="140"/>
      <c r="W52" s="175"/>
      <c r="X52" s="140"/>
      <c r="Y52" s="140"/>
      <c r="Z52" s="175"/>
      <c r="AA52" s="140"/>
      <c r="AB52" s="140"/>
      <c r="AC52" s="140"/>
      <c r="AD52" s="140"/>
      <c r="AE52" s="140"/>
      <c r="AF52" s="140"/>
      <c r="AG52" s="140"/>
      <c r="AH52" s="140"/>
      <c r="AI52" s="140"/>
      <c r="AJ52" s="141"/>
      <c r="AK52" s="140"/>
      <c r="AL52" s="140"/>
      <c r="AM52" s="140"/>
      <c r="AN52" s="143"/>
      <c r="AO52" s="143"/>
      <c r="AP52" s="144"/>
      <c r="AQ52" s="144"/>
      <c r="AR52" s="142"/>
      <c r="AS52" s="142"/>
      <c r="AT52" s="142"/>
      <c r="AU52" s="142"/>
      <c r="AV52" s="142"/>
      <c r="AW52" s="142"/>
      <c r="AX52" s="143"/>
    </row>
    <row r="53" spans="2:50" ht="6" customHeight="1" x14ac:dyDescent="0.15">
      <c r="B53" s="155">
        <f>G4</f>
        <v>0</v>
      </c>
      <c r="C53" s="156" t="str">
        <f>IF(OR(C68=1,G68=1),"全対抗棄権",IF(C82="","",C82&amp;" "&amp;Y73&amp;"-"&amp;X73))</f>
        <v/>
      </c>
      <c r="D53" s="158" t="str">
        <f>IF(OR(D68=1,G68=1),"全対抗棄権",IF(D82="","",D82&amp;" "&amp;O73&amp;"-"&amp;N73))</f>
        <v/>
      </c>
      <c r="E53" s="158" t="str">
        <f>IF(OR(E68=1,G68=1),"全対抗棄権",IF(E82="","",E82&amp;" "&amp;U73&amp;"-"&amp;T73))</f>
        <v/>
      </c>
      <c r="F53" s="158" t="str">
        <f>IF(OR(F68=1,G68=1),"全対抗棄権",IF(F82="","",F82&amp;" "&amp;AG73&amp;"-"&amp;AF73))</f>
        <v/>
      </c>
      <c r="G53" s="160" t="str">
        <f>IF($U$3=0,"","R")</f>
        <v/>
      </c>
      <c r="H53" s="147" t="str">
        <f>"M:"&amp;N53</f>
        <v>M:0</v>
      </c>
      <c r="I53" s="149">
        <f>AJ53</f>
        <v>5</v>
      </c>
      <c r="K53" s="145">
        <f>COUNTIF(C82:G82,"○")</f>
        <v>0</v>
      </c>
      <c r="L53" s="145">
        <f>COUNTIF(C82:G82,"×")</f>
        <v>0</v>
      </c>
      <c r="M53" s="145">
        <f>COUNTIF(C82:G82,"△")</f>
        <v>0</v>
      </c>
      <c r="N53" s="140">
        <f>IFERROR(VLOOKUP($B53,$K$133:$L$138,2,0),0)</f>
        <v>0</v>
      </c>
      <c r="O53" s="140">
        <f>IFERROR(VLOOKUP($B53,$K$134:$N$138,4,0)-VLOOKUP($B53,$K$134:$O$138,5,0),0)</f>
        <v>0</v>
      </c>
      <c r="P53" s="140">
        <f>IFERROR(VLOOKUP($B53,$K$134:$P$138,6,0)-VLOOKUP($B53,$K$134:$Q$138,7,0),0)</f>
        <v>0</v>
      </c>
      <c r="Q53" s="140"/>
      <c r="R53" s="140">
        <f t="shared" ref="R53" si="26">_xlfn.RANK.EQ(K53,$K$5:$K$64)</f>
        <v>1</v>
      </c>
      <c r="S53" s="140">
        <f t="shared" ref="S53" si="27">IF(COUNTIF($R$5:$R$64,R53)&gt;1,1,0)</f>
        <v>1</v>
      </c>
      <c r="T53" s="175">
        <f t="shared" ref="T53" si="28">K53*100+N53</f>
        <v>0</v>
      </c>
      <c r="U53" s="140">
        <f>IF(S53=1,IF(_xlfn.RANK.EQ(N53,$N$5:$N$64)&gt;=R53,_xlfn.RANK.EQ(N53,$N$5:$N$64),R53),0)</f>
        <v>1</v>
      </c>
      <c r="V53" s="140">
        <f>IF(U53=0,0,IF(COUNTIF($U$5:$U$64,U53)&gt;1,1,0))</f>
        <v>1</v>
      </c>
      <c r="W53" s="175">
        <f t="shared" ref="W53" si="29">K53*10000+N53*100+O53</f>
        <v>0</v>
      </c>
      <c r="X53" s="140">
        <f>IF(V53=1,IF(_xlfn.RANK.EQ(O53,$O$5:$O$64)&gt;=R53,_xlfn.RANK.EQ(O53,$O$5:$O$64),R53),0)</f>
        <v>1</v>
      </c>
      <c r="Y53" s="140">
        <f>IF(X53=0,0,IF(COUNTIF($X$5:$X$64,X53)&gt;1,1,0))</f>
        <v>1</v>
      </c>
      <c r="Z53" s="175">
        <f t="shared" ref="Z53" si="30">K53*1000000+N53*10000+O53*100+P53</f>
        <v>0</v>
      </c>
      <c r="AA53" s="140">
        <f>IF(Y53=1,IF(_xlfn.RANK.EQ(P53,$P$5:$P$64)&gt;=R53,_xlfn.RANK.EQ(P53,$P$5:$P$64),R53),0)</f>
        <v>1</v>
      </c>
      <c r="AB53" s="140">
        <f>IF(AA53=0,0,IF(COUNTIF($AA$5:$AA$64,AA53)&gt;1,1,0))</f>
        <v>1</v>
      </c>
      <c r="AC53" s="140">
        <f>IF(AB53=1,B53,0)</f>
        <v>0</v>
      </c>
      <c r="AD53" s="140">
        <f t="shared" ref="AD53" si="31">IF(AB53=1,MOD(AG53,10),0)</f>
        <v>1</v>
      </c>
      <c r="AE53" s="140">
        <f>IF(AC53&lt;&gt;0,IF($AE$65="○",IF(OR(AE5=1,AE17=1,AE29=1,AE41=1),-1,1),0),0)</f>
        <v>0</v>
      </c>
      <c r="AF53" s="140">
        <f t="shared" ref="AF53" si="32">IF(AC53&lt;&gt;0,IF(AE53=1,AD53,IF(AE53=-1,AD53+1)),0)</f>
        <v>0</v>
      </c>
      <c r="AG53" s="140" t="str">
        <f>R53&amp;U53&amp;X53&amp;AA53</f>
        <v>1111</v>
      </c>
      <c r="AH53" s="140">
        <v>5</v>
      </c>
      <c r="AI53" s="140" t="b">
        <f t="shared" ref="AI53" si="33">IFERROR(IF(AF53&lt;&gt;0,AF53,RIGHTB(LEFT(AG53,FIND(0,AG53)-1),1)),FALSE)</f>
        <v>0</v>
      </c>
      <c r="AJ53" s="141">
        <f t="shared" ref="AJ53" si="34">IF(AI53=FALSE,IF(COUNTIF($K$5:$K$64,1),"",AH53),AI53)</f>
        <v>5</v>
      </c>
      <c r="AK53" s="140"/>
      <c r="AL53" s="140"/>
      <c r="AM53" s="140"/>
      <c r="AN53" s="143"/>
      <c r="AO53" s="143"/>
      <c r="AP53" s="144"/>
      <c r="AQ53" s="144"/>
      <c r="AR53" s="142"/>
      <c r="AS53" s="142"/>
      <c r="AT53" s="142"/>
      <c r="AU53" s="142"/>
      <c r="AV53" s="142"/>
      <c r="AW53" s="142"/>
      <c r="AX53" s="143"/>
    </row>
    <row r="54" spans="2:50" ht="6" customHeight="1" x14ac:dyDescent="0.15">
      <c r="B54" s="155"/>
      <c r="C54" s="157"/>
      <c r="D54" s="159"/>
      <c r="E54" s="159"/>
      <c r="F54" s="159"/>
      <c r="G54" s="161"/>
      <c r="H54" s="148"/>
      <c r="I54" s="150"/>
      <c r="K54" s="145"/>
      <c r="L54" s="145"/>
      <c r="M54" s="145"/>
      <c r="N54" s="140"/>
      <c r="O54" s="140"/>
      <c r="P54" s="140"/>
      <c r="Q54" s="140"/>
      <c r="R54" s="140"/>
      <c r="S54" s="140"/>
      <c r="T54" s="175"/>
      <c r="U54" s="140"/>
      <c r="V54" s="140"/>
      <c r="W54" s="175"/>
      <c r="X54" s="140"/>
      <c r="Y54" s="140"/>
      <c r="Z54" s="175"/>
      <c r="AA54" s="140"/>
      <c r="AB54" s="140"/>
      <c r="AC54" s="140"/>
      <c r="AD54" s="140"/>
      <c r="AE54" s="140"/>
      <c r="AF54" s="140"/>
      <c r="AG54" s="140"/>
      <c r="AH54" s="140"/>
      <c r="AI54" s="140"/>
      <c r="AJ54" s="141"/>
      <c r="AK54" s="140"/>
      <c r="AL54" s="140"/>
      <c r="AM54" s="140"/>
      <c r="AN54" s="143"/>
      <c r="AO54" s="143"/>
      <c r="AP54" s="144"/>
      <c r="AQ54" s="144"/>
      <c r="AR54" s="142"/>
      <c r="AS54" s="142"/>
      <c r="AT54" s="142"/>
      <c r="AU54" s="142"/>
      <c r="AV54" s="142"/>
      <c r="AW54" s="142"/>
      <c r="AX54" s="143"/>
    </row>
    <row r="55" spans="2:50" ht="6" customHeight="1" x14ac:dyDescent="0.15">
      <c r="B55" s="155"/>
      <c r="C55" s="157"/>
      <c r="D55" s="159"/>
      <c r="E55" s="159"/>
      <c r="F55" s="159"/>
      <c r="G55" s="161"/>
      <c r="H55" s="148"/>
      <c r="I55" s="150"/>
      <c r="K55" s="145"/>
      <c r="L55" s="145"/>
      <c r="M55" s="145"/>
      <c r="N55" s="140"/>
      <c r="O55" s="140"/>
      <c r="P55" s="140"/>
      <c r="Q55" s="140"/>
      <c r="R55" s="140"/>
      <c r="S55" s="140"/>
      <c r="T55" s="175"/>
      <c r="U55" s="140"/>
      <c r="V55" s="140"/>
      <c r="W55" s="175"/>
      <c r="X55" s="140"/>
      <c r="Y55" s="140"/>
      <c r="Z55" s="175"/>
      <c r="AA55" s="140"/>
      <c r="AB55" s="140"/>
      <c r="AC55" s="140"/>
      <c r="AD55" s="140"/>
      <c r="AE55" s="140"/>
      <c r="AF55" s="140"/>
      <c r="AG55" s="140"/>
      <c r="AH55" s="140"/>
      <c r="AI55" s="140"/>
      <c r="AJ55" s="141"/>
      <c r="AK55" s="140"/>
      <c r="AL55" s="140"/>
      <c r="AM55" s="140"/>
      <c r="AN55" s="143"/>
      <c r="AO55" s="143"/>
      <c r="AP55" s="144"/>
      <c r="AQ55" s="144"/>
      <c r="AR55" s="142"/>
      <c r="AS55" s="142"/>
      <c r="AT55" s="142"/>
      <c r="AU55" s="142"/>
      <c r="AV55" s="142"/>
      <c r="AW55" s="142"/>
      <c r="AX55" s="143"/>
    </row>
    <row r="56" spans="2:50" ht="6" customHeight="1" x14ac:dyDescent="0.15">
      <c r="B56" s="155"/>
      <c r="C56" s="157"/>
      <c r="D56" s="159"/>
      <c r="E56" s="159"/>
      <c r="F56" s="159"/>
      <c r="G56" s="161"/>
      <c r="H56" s="148"/>
      <c r="I56" s="150"/>
      <c r="K56" s="145"/>
      <c r="L56" s="145"/>
      <c r="M56" s="145"/>
      <c r="N56" s="140"/>
      <c r="O56" s="140"/>
      <c r="P56" s="140"/>
      <c r="Q56" s="140"/>
      <c r="R56" s="140"/>
      <c r="S56" s="140"/>
      <c r="T56" s="175"/>
      <c r="U56" s="140"/>
      <c r="V56" s="140"/>
      <c r="W56" s="175"/>
      <c r="X56" s="140"/>
      <c r="Y56" s="140"/>
      <c r="Z56" s="175"/>
      <c r="AA56" s="140"/>
      <c r="AB56" s="140"/>
      <c r="AC56" s="140"/>
      <c r="AD56" s="140"/>
      <c r="AE56" s="140"/>
      <c r="AF56" s="140"/>
      <c r="AG56" s="140"/>
      <c r="AH56" s="140"/>
      <c r="AI56" s="140"/>
      <c r="AJ56" s="141"/>
      <c r="AK56" s="140"/>
      <c r="AL56" s="140"/>
      <c r="AM56" s="140"/>
      <c r="AN56" s="143"/>
      <c r="AO56" s="143"/>
      <c r="AP56" s="144"/>
      <c r="AQ56" s="144"/>
      <c r="AR56" s="142"/>
      <c r="AS56" s="142"/>
      <c r="AT56" s="142"/>
      <c r="AU56" s="142"/>
      <c r="AV56" s="142"/>
      <c r="AW56" s="142"/>
      <c r="AX56" s="143"/>
    </row>
    <row r="57" spans="2:50" ht="6" customHeight="1" x14ac:dyDescent="0.15">
      <c r="B57" s="155"/>
      <c r="C57" s="157"/>
      <c r="D57" s="159"/>
      <c r="E57" s="159"/>
      <c r="F57" s="159"/>
      <c r="G57" s="161"/>
      <c r="H57" s="148" t="str">
        <f>"G:"&amp;O53</f>
        <v>G:0</v>
      </c>
      <c r="I57" s="150"/>
      <c r="K57" s="145"/>
      <c r="L57" s="145"/>
      <c r="M57" s="145"/>
      <c r="N57" s="140"/>
      <c r="O57" s="140"/>
      <c r="P57" s="140"/>
      <c r="Q57" s="140"/>
      <c r="R57" s="140"/>
      <c r="S57" s="140"/>
      <c r="T57" s="175"/>
      <c r="U57" s="140"/>
      <c r="V57" s="140"/>
      <c r="W57" s="175"/>
      <c r="X57" s="140"/>
      <c r="Y57" s="140"/>
      <c r="Z57" s="175"/>
      <c r="AA57" s="140"/>
      <c r="AB57" s="140"/>
      <c r="AC57" s="140"/>
      <c r="AD57" s="140"/>
      <c r="AE57" s="140"/>
      <c r="AF57" s="140"/>
      <c r="AG57" s="140"/>
      <c r="AH57" s="140"/>
      <c r="AI57" s="140"/>
      <c r="AJ57" s="141"/>
      <c r="AK57" s="140"/>
      <c r="AL57" s="140"/>
      <c r="AM57" s="140"/>
      <c r="AN57" s="143"/>
      <c r="AO57" s="143"/>
      <c r="AP57" s="144"/>
      <c r="AQ57" s="144"/>
      <c r="AR57" s="142"/>
      <c r="AS57" s="142"/>
      <c r="AT57" s="142"/>
      <c r="AU57" s="142"/>
      <c r="AV57" s="142"/>
      <c r="AW57" s="142"/>
      <c r="AX57" s="143"/>
    </row>
    <row r="58" spans="2:50" ht="6" customHeight="1" x14ac:dyDescent="0.15">
      <c r="B58" s="155"/>
      <c r="C58" s="157"/>
      <c r="D58" s="159"/>
      <c r="E58" s="159"/>
      <c r="F58" s="159"/>
      <c r="G58" s="161"/>
      <c r="H58" s="148"/>
      <c r="I58" s="150"/>
      <c r="K58" s="145"/>
      <c r="L58" s="145"/>
      <c r="M58" s="145"/>
      <c r="N58" s="140"/>
      <c r="O58" s="140"/>
      <c r="P58" s="140"/>
      <c r="Q58" s="140"/>
      <c r="R58" s="140"/>
      <c r="S58" s="140"/>
      <c r="T58" s="175"/>
      <c r="U58" s="140"/>
      <c r="V58" s="140"/>
      <c r="W58" s="175"/>
      <c r="X58" s="140"/>
      <c r="Y58" s="140"/>
      <c r="Z58" s="175"/>
      <c r="AA58" s="140"/>
      <c r="AB58" s="140"/>
      <c r="AC58" s="140"/>
      <c r="AD58" s="140"/>
      <c r="AE58" s="140"/>
      <c r="AF58" s="140"/>
      <c r="AG58" s="140"/>
      <c r="AH58" s="140"/>
      <c r="AI58" s="140"/>
      <c r="AJ58" s="141"/>
      <c r="AK58" s="140"/>
      <c r="AL58" s="140"/>
      <c r="AM58" s="140"/>
      <c r="AN58" s="143"/>
      <c r="AO58" s="143"/>
      <c r="AP58" s="144"/>
      <c r="AQ58" s="144"/>
      <c r="AR58" s="142"/>
      <c r="AS58" s="142"/>
      <c r="AT58" s="142"/>
      <c r="AU58" s="142"/>
      <c r="AV58" s="142"/>
      <c r="AW58" s="142"/>
      <c r="AX58" s="143"/>
    </row>
    <row r="59" spans="2:50" ht="6" customHeight="1" x14ac:dyDescent="0.15">
      <c r="B59" s="155"/>
      <c r="C59" s="152" t="str">
        <f>IF(OR(C68=1,G68=1),"",IF(C82="","","G："&amp;Y81&amp;"-"&amp;X81))</f>
        <v/>
      </c>
      <c r="D59" s="152" t="str">
        <f>IF(OR(D68=1,G68=1),"",IF(D82="","","G："&amp;O81&amp;"-"&amp;N81))</f>
        <v/>
      </c>
      <c r="E59" s="152" t="str">
        <f>IF(OR(E68=1,G68=1),"",IF(E82="","","G："&amp;U81&amp;"-"&amp;T81))</f>
        <v/>
      </c>
      <c r="F59" s="152" t="str">
        <f>IF(OR(F68=1,G68=1),"",IF(F82="","","G："&amp;AG81&amp;"-"&amp;AF81))</f>
        <v/>
      </c>
      <c r="G59" s="161"/>
      <c r="H59" s="148"/>
      <c r="I59" s="150"/>
      <c r="K59" s="145"/>
      <c r="L59" s="145"/>
      <c r="M59" s="145"/>
      <c r="N59" s="140"/>
      <c r="O59" s="140"/>
      <c r="P59" s="140"/>
      <c r="Q59" s="140"/>
      <c r="R59" s="140"/>
      <c r="S59" s="140"/>
      <c r="T59" s="175"/>
      <c r="U59" s="140"/>
      <c r="V59" s="140"/>
      <c r="W59" s="175"/>
      <c r="X59" s="140"/>
      <c r="Y59" s="140"/>
      <c r="Z59" s="175"/>
      <c r="AA59" s="140"/>
      <c r="AB59" s="140"/>
      <c r="AC59" s="140"/>
      <c r="AD59" s="140"/>
      <c r="AE59" s="140"/>
      <c r="AF59" s="140"/>
      <c r="AG59" s="140"/>
      <c r="AH59" s="140"/>
      <c r="AI59" s="140"/>
      <c r="AJ59" s="141"/>
      <c r="AK59" s="140"/>
      <c r="AL59" s="140"/>
      <c r="AM59" s="140"/>
      <c r="AN59" s="143"/>
      <c r="AO59" s="143"/>
      <c r="AP59" s="144"/>
      <c r="AQ59" s="144"/>
      <c r="AR59" s="142"/>
      <c r="AS59" s="142"/>
      <c r="AT59" s="142"/>
      <c r="AU59" s="142"/>
      <c r="AV59" s="142"/>
      <c r="AW59" s="142"/>
      <c r="AX59" s="143"/>
    </row>
    <row r="60" spans="2:50" ht="6" customHeight="1" x14ac:dyDescent="0.15">
      <c r="B60" s="155"/>
      <c r="C60" s="153"/>
      <c r="D60" s="153"/>
      <c r="E60" s="153"/>
      <c r="F60" s="153"/>
      <c r="G60" s="161"/>
      <c r="H60" s="148"/>
      <c r="I60" s="150"/>
      <c r="K60" s="145"/>
      <c r="L60" s="145"/>
      <c r="M60" s="145"/>
      <c r="N60" s="140"/>
      <c r="O60" s="140"/>
      <c r="P60" s="140"/>
      <c r="Q60" s="140"/>
      <c r="R60" s="140"/>
      <c r="S60" s="140"/>
      <c r="T60" s="175"/>
      <c r="U60" s="140"/>
      <c r="V60" s="140"/>
      <c r="W60" s="175"/>
      <c r="X60" s="140"/>
      <c r="Y60" s="140"/>
      <c r="Z60" s="175"/>
      <c r="AA60" s="140"/>
      <c r="AB60" s="140"/>
      <c r="AC60" s="140"/>
      <c r="AD60" s="140"/>
      <c r="AE60" s="140"/>
      <c r="AF60" s="140"/>
      <c r="AG60" s="140"/>
      <c r="AH60" s="140"/>
      <c r="AI60" s="140"/>
      <c r="AJ60" s="141"/>
      <c r="AK60" s="140"/>
      <c r="AL60" s="140"/>
      <c r="AM60" s="140"/>
      <c r="AN60" s="143"/>
      <c r="AO60" s="143"/>
      <c r="AP60" s="144"/>
      <c r="AQ60" s="144"/>
      <c r="AR60" s="142"/>
      <c r="AS60" s="142"/>
      <c r="AT60" s="142"/>
      <c r="AU60" s="142"/>
      <c r="AV60" s="142"/>
      <c r="AW60" s="142"/>
      <c r="AX60" s="143"/>
    </row>
    <row r="61" spans="2:50" ht="6" customHeight="1" x14ac:dyDescent="0.15">
      <c r="B61" s="155"/>
      <c r="C61" s="153"/>
      <c r="D61" s="153"/>
      <c r="E61" s="153"/>
      <c r="F61" s="153"/>
      <c r="G61" s="161"/>
      <c r="H61" s="148" t="str">
        <f>"P:"&amp;P53</f>
        <v>P:0</v>
      </c>
      <c r="I61" s="150"/>
      <c r="K61" s="145"/>
      <c r="L61" s="145"/>
      <c r="M61" s="145"/>
      <c r="N61" s="140"/>
      <c r="O61" s="140"/>
      <c r="P61" s="140"/>
      <c r="Q61" s="140"/>
      <c r="R61" s="140"/>
      <c r="S61" s="140"/>
      <c r="T61" s="175"/>
      <c r="U61" s="140"/>
      <c r="V61" s="140"/>
      <c r="W61" s="175"/>
      <c r="X61" s="140"/>
      <c r="Y61" s="140"/>
      <c r="Z61" s="175"/>
      <c r="AA61" s="140"/>
      <c r="AB61" s="140"/>
      <c r="AC61" s="140"/>
      <c r="AD61" s="140"/>
      <c r="AE61" s="140"/>
      <c r="AF61" s="140"/>
      <c r="AG61" s="140"/>
      <c r="AH61" s="140"/>
      <c r="AI61" s="140"/>
      <c r="AJ61" s="141"/>
      <c r="AK61" s="140"/>
      <c r="AL61" s="140"/>
      <c r="AM61" s="140"/>
      <c r="AN61" s="143"/>
      <c r="AO61" s="143"/>
      <c r="AP61" s="144"/>
      <c r="AQ61" s="144"/>
      <c r="AR61" s="142"/>
      <c r="AS61" s="142"/>
      <c r="AT61" s="142"/>
      <c r="AU61" s="142"/>
      <c r="AV61" s="142"/>
      <c r="AW61" s="142"/>
      <c r="AX61" s="143"/>
    </row>
    <row r="62" spans="2:50" ht="6" customHeight="1" x14ac:dyDescent="0.15">
      <c r="B62" s="155"/>
      <c r="C62" s="152" t="str">
        <f>IF(OR(C68=1,G68=1),"",IF(C82="","","P："&amp;Y104&amp;"-"&amp;X104))</f>
        <v/>
      </c>
      <c r="D62" s="152" t="str">
        <f>IF(OR(D68=1,G68=1),"",IF(D82="","","P："&amp;O104&amp;"-"&amp;N104))</f>
        <v/>
      </c>
      <c r="E62" s="152" t="str">
        <f>IF(OR(E68=1,G68=1),"",IF(E82="","","P："&amp;U104&amp;"-"&amp;T104))</f>
        <v/>
      </c>
      <c r="F62" s="152" t="str">
        <f>IF(OR(F68=1,G68=1),"",IF(F82="","","P："&amp;AG104&amp;"-"&amp;AF104))</f>
        <v/>
      </c>
      <c r="G62" s="161"/>
      <c r="H62" s="148"/>
      <c r="I62" s="150"/>
      <c r="K62" s="145"/>
      <c r="L62" s="145"/>
      <c r="M62" s="145"/>
      <c r="N62" s="140"/>
      <c r="O62" s="140"/>
      <c r="P62" s="140"/>
      <c r="Q62" s="140"/>
      <c r="R62" s="140"/>
      <c r="S62" s="140"/>
      <c r="T62" s="175"/>
      <c r="U62" s="140"/>
      <c r="V62" s="140"/>
      <c r="W62" s="175"/>
      <c r="X62" s="140"/>
      <c r="Y62" s="140"/>
      <c r="Z62" s="175"/>
      <c r="AA62" s="140"/>
      <c r="AB62" s="140"/>
      <c r="AC62" s="140"/>
      <c r="AD62" s="140"/>
      <c r="AE62" s="140"/>
      <c r="AF62" s="140"/>
      <c r="AG62" s="140"/>
      <c r="AH62" s="140"/>
      <c r="AI62" s="140"/>
      <c r="AJ62" s="141"/>
      <c r="AK62" s="140"/>
      <c r="AL62" s="140"/>
      <c r="AM62" s="140"/>
      <c r="AN62" s="143"/>
      <c r="AO62" s="143"/>
      <c r="AP62" s="144"/>
      <c r="AQ62" s="144"/>
      <c r="AR62" s="142"/>
      <c r="AS62" s="142"/>
      <c r="AT62" s="142"/>
      <c r="AU62" s="142"/>
      <c r="AV62" s="142"/>
      <c r="AW62" s="142"/>
      <c r="AX62" s="143"/>
    </row>
    <row r="63" spans="2:50" ht="6" customHeight="1" x14ac:dyDescent="0.15">
      <c r="B63" s="155"/>
      <c r="C63" s="153"/>
      <c r="D63" s="153"/>
      <c r="E63" s="153"/>
      <c r="F63" s="153"/>
      <c r="G63" s="161"/>
      <c r="H63" s="148"/>
      <c r="I63" s="150"/>
      <c r="K63" s="145"/>
      <c r="L63" s="145"/>
      <c r="M63" s="145"/>
      <c r="N63" s="140"/>
      <c r="O63" s="140"/>
      <c r="P63" s="140"/>
      <c r="Q63" s="140"/>
      <c r="R63" s="140"/>
      <c r="S63" s="140"/>
      <c r="T63" s="175"/>
      <c r="U63" s="140"/>
      <c r="V63" s="140"/>
      <c r="W63" s="175"/>
      <c r="X63" s="140"/>
      <c r="Y63" s="140"/>
      <c r="Z63" s="175"/>
      <c r="AA63" s="140"/>
      <c r="AB63" s="140"/>
      <c r="AC63" s="140"/>
      <c r="AD63" s="140"/>
      <c r="AE63" s="140"/>
      <c r="AF63" s="140"/>
      <c r="AG63" s="140"/>
      <c r="AH63" s="140"/>
      <c r="AI63" s="140"/>
      <c r="AJ63" s="141"/>
      <c r="AK63" s="140"/>
      <c r="AL63" s="140"/>
      <c r="AM63" s="140"/>
      <c r="AN63" s="143"/>
      <c r="AO63" s="143"/>
      <c r="AP63" s="144"/>
      <c r="AQ63" s="144"/>
      <c r="AR63" s="142"/>
      <c r="AS63" s="142"/>
      <c r="AT63" s="142"/>
      <c r="AU63" s="142"/>
      <c r="AV63" s="142"/>
      <c r="AW63" s="142"/>
      <c r="AX63" s="143"/>
    </row>
    <row r="64" spans="2:50" ht="6" customHeight="1" thickBot="1" x14ac:dyDescent="0.2">
      <c r="B64" s="155"/>
      <c r="C64" s="153"/>
      <c r="D64" s="153"/>
      <c r="E64" s="153"/>
      <c r="F64" s="153"/>
      <c r="G64" s="162"/>
      <c r="H64" s="154"/>
      <c r="I64" s="151"/>
      <c r="K64" s="145"/>
      <c r="L64" s="145"/>
      <c r="M64" s="145"/>
      <c r="N64" s="140"/>
      <c r="O64" s="140"/>
      <c r="P64" s="140"/>
      <c r="Q64" s="140"/>
      <c r="R64" s="140"/>
      <c r="S64" s="140"/>
      <c r="T64" s="175"/>
      <c r="U64" s="140"/>
      <c r="V64" s="140"/>
      <c r="W64" s="175"/>
      <c r="X64" s="140"/>
      <c r="Y64" s="140"/>
      <c r="Z64" s="175"/>
      <c r="AA64" s="140"/>
      <c r="AB64" s="140"/>
      <c r="AC64" s="140"/>
      <c r="AD64" s="140"/>
      <c r="AE64" s="140"/>
      <c r="AF64" s="140"/>
      <c r="AG64" s="140"/>
      <c r="AH64" s="140"/>
      <c r="AI64" s="140"/>
      <c r="AJ64" s="141"/>
      <c r="AK64" s="140"/>
      <c r="AL64" s="140"/>
      <c r="AM64" s="140"/>
      <c r="AN64" s="143"/>
      <c r="AO64" s="143"/>
      <c r="AP64" s="144"/>
      <c r="AQ64" s="144"/>
      <c r="AR64" s="142"/>
      <c r="AS64" s="142"/>
      <c r="AT64" s="142"/>
      <c r="AU64" s="142"/>
      <c r="AV64" s="142"/>
      <c r="AW64" s="142"/>
      <c r="AX64" s="143"/>
    </row>
    <row r="65" spans="1:41" ht="27" customHeight="1" x14ac:dyDescent="0.2">
      <c r="B65" s="146" t="str">
        <f>IF($U$3=0,"","システムエラーまたは、三校間以上での得失ポイント数までで同位となっている可能性がありますので確認してください。")</f>
        <v/>
      </c>
      <c r="C65" s="146"/>
      <c r="D65" s="146"/>
      <c r="E65" s="146"/>
      <c r="F65" s="146"/>
      <c r="G65" s="146"/>
      <c r="H65" s="146"/>
      <c r="I65" s="146"/>
      <c r="V65" s="36"/>
      <c r="W65" s="100"/>
      <c r="X65" s="36"/>
      <c r="Y65" s="36"/>
      <c r="Z65" s="100"/>
      <c r="AB65" s="35" t="s">
        <v>131</v>
      </c>
      <c r="AC65" s="99" t="str">
        <f>IF(AB5=1,AC5,"")&amp;IF(AB17=1,AC17,"")&amp;IF(AB29=1,AC29,"")&amp;IF(AB41=1,AC41,"")&amp;IF(AB53=1,AC53,"")</f>
        <v>00000</v>
      </c>
      <c r="AD65" s="35" t="s">
        <v>132</v>
      </c>
      <c r="AE65" s="99" t="str">
        <f>IFERROR(VLOOKUP(AC65,D85:E94,2,0),"")</f>
        <v/>
      </c>
    </row>
    <row r="67" spans="1:41" s="88" customFormat="1" hidden="1" x14ac:dyDescent="0.15">
      <c r="A67" s="14"/>
      <c r="C67" s="88">
        <f>メンバー情報!D2</f>
        <v>0</v>
      </c>
      <c r="D67" s="88">
        <f>メンバー情報!F2</f>
        <v>0</v>
      </c>
      <c r="E67" s="88">
        <f>メンバー情報!H2</f>
        <v>0</v>
      </c>
      <c r="F67" s="88">
        <f>メンバー情報!J2</f>
        <v>0</v>
      </c>
      <c r="G67" s="88">
        <f>メンバー情報!L2</f>
        <v>0</v>
      </c>
      <c r="J67" s="14"/>
    </row>
    <row r="68" spans="1:41" s="88" customFormat="1" hidden="1" x14ac:dyDescent="0.15">
      <c r="A68" s="14"/>
      <c r="B68" s="88" t="s">
        <v>114</v>
      </c>
      <c r="C68" s="88">
        <f>IF(基本情報!H8="全対抗棄権",1,0)</f>
        <v>0</v>
      </c>
      <c r="D68" s="88">
        <f>IF(基本情報!H9="全対抗棄権",1,0)</f>
        <v>0</v>
      </c>
      <c r="E68" s="88">
        <f>IF(基本情報!H10="全対抗棄権",1,0)</f>
        <v>0</v>
      </c>
      <c r="F68" s="88">
        <f>IF(基本情報!H11="全対抗棄権",1,0)</f>
        <v>0</v>
      </c>
      <c r="G68" s="88">
        <f>IF(基本情報!H12="全対抗棄権",1,0)</f>
        <v>0</v>
      </c>
      <c r="J68" s="14"/>
      <c r="K68" s="88" t="s">
        <v>42</v>
      </c>
      <c r="L68" s="90" t="s">
        <v>44</v>
      </c>
      <c r="N68" s="90" t="s">
        <v>60</v>
      </c>
      <c r="P68" s="90" t="s">
        <v>61</v>
      </c>
      <c r="R68" s="90" t="s">
        <v>62</v>
      </c>
      <c r="T68" s="90" t="s">
        <v>63</v>
      </c>
      <c r="V68" s="90" t="s">
        <v>64</v>
      </c>
      <c r="X68" s="90" t="s">
        <v>65</v>
      </c>
      <c r="Z68" s="90" t="s">
        <v>66</v>
      </c>
      <c r="AB68" s="90" t="s">
        <v>67</v>
      </c>
      <c r="AD68" s="90" t="s">
        <v>68</v>
      </c>
      <c r="AF68" s="90" t="s">
        <v>69</v>
      </c>
      <c r="AH68" s="90" t="s">
        <v>70</v>
      </c>
      <c r="AJ68" s="90" t="s">
        <v>71</v>
      </c>
      <c r="AL68" s="90" t="s">
        <v>72</v>
      </c>
      <c r="AN68" s="90" t="s">
        <v>73</v>
      </c>
    </row>
    <row r="69" spans="1:41" s="88" customFormat="1" hidden="1" x14ac:dyDescent="0.15">
      <c r="A69" s="14"/>
      <c r="J69" s="14"/>
      <c r="K69" s="88" t="s">
        <v>43</v>
      </c>
      <c r="L69" s="88" t="s">
        <v>45</v>
      </c>
      <c r="M69" s="88" t="s">
        <v>46</v>
      </c>
      <c r="N69" s="88" t="s">
        <v>45</v>
      </c>
      <c r="O69" s="88" t="s">
        <v>46</v>
      </c>
      <c r="P69" s="88" t="s">
        <v>45</v>
      </c>
      <c r="Q69" s="88" t="s">
        <v>46</v>
      </c>
      <c r="R69" s="88" t="s">
        <v>45</v>
      </c>
      <c r="S69" s="88" t="s">
        <v>46</v>
      </c>
      <c r="T69" s="88" t="s">
        <v>45</v>
      </c>
      <c r="U69" s="88" t="s">
        <v>46</v>
      </c>
      <c r="V69" s="88" t="s">
        <v>45</v>
      </c>
      <c r="W69" s="88" t="s">
        <v>46</v>
      </c>
      <c r="X69" s="88" t="s">
        <v>45</v>
      </c>
      <c r="Y69" s="88" t="s">
        <v>46</v>
      </c>
      <c r="Z69" s="88" t="s">
        <v>45</v>
      </c>
      <c r="AA69" s="88" t="s">
        <v>46</v>
      </c>
      <c r="AB69" s="88" t="s">
        <v>45</v>
      </c>
      <c r="AC69" s="88" t="s">
        <v>46</v>
      </c>
      <c r="AD69" s="88" t="s">
        <v>45</v>
      </c>
      <c r="AE69" s="88" t="s">
        <v>46</v>
      </c>
      <c r="AF69" s="88" t="s">
        <v>45</v>
      </c>
      <c r="AG69" s="88" t="s">
        <v>46</v>
      </c>
      <c r="AH69" s="88" t="s">
        <v>45</v>
      </c>
      <c r="AI69" s="88" t="s">
        <v>46</v>
      </c>
      <c r="AJ69" s="88" t="s">
        <v>45</v>
      </c>
      <c r="AK69" s="88" t="s">
        <v>46</v>
      </c>
      <c r="AL69" s="88" t="s">
        <v>45</v>
      </c>
      <c r="AM69" s="88" t="s">
        <v>46</v>
      </c>
      <c r="AN69" s="88" t="s">
        <v>45</v>
      </c>
      <c r="AO69" s="88" t="s">
        <v>46</v>
      </c>
    </row>
    <row r="70" spans="1:41" s="88" customFormat="1" hidden="1" x14ac:dyDescent="0.15">
      <c r="A70" s="14"/>
      <c r="C70" s="88">
        <f>メンバー情報!D2</f>
        <v>0</v>
      </c>
      <c r="D70" s="88">
        <f>メンバー情報!F2</f>
        <v>0</v>
      </c>
      <c r="E70" s="88">
        <f>メンバー情報!H2</f>
        <v>0</v>
      </c>
      <c r="F70" s="88">
        <f>メンバー情報!J2</f>
        <v>0</v>
      </c>
      <c r="G70" s="88">
        <f>メンバー情報!L2</f>
        <v>0</v>
      </c>
      <c r="I70" s="88">
        <v>1</v>
      </c>
      <c r="J70" s="14"/>
      <c r="K70" s="88" t="s">
        <v>47</v>
      </c>
      <c r="L70" s="88">
        <f>オーダー!C2</f>
        <v>0</v>
      </c>
      <c r="M70" s="88">
        <f>オーダー!E2</f>
        <v>0</v>
      </c>
      <c r="N70" s="88">
        <f>オーダー!F2</f>
        <v>0</v>
      </c>
      <c r="O70" s="88">
        <f>オーダー!H2</f>
        <v>0</v>
      </c>
      <c r="R70" s="88">
        <f>オーダー!C11</f>
        <v>0</v>
      </c>
      <c r="S70" s="88">
        <f>オーダー!E11</f>
        <v>0</v>
      </c>
      <c r="T70" s="88">
        <f>オーダー!F11</f>
        <v>0</v>
      </c>
      <c r="U70" s="88">
        <f>オーダー!H11</f>
        <v>0</v>
      </c>
      <c r="X70" s="88">
        <f>オーダー!C20</f>
        <v>0</v>
      </c>
      <c r="Y70" s="88">
        <f>オーダー!E20</f>
        <v>0</v>
      </c>
      <c r="Z70" s="88">
        <f>オーダー!F20</f>
        <v>0</v>
      </c>
      <c r="AA70" s="88">
        <f>オーダー!H20</f>
        <v>0</v>
      </c>
      <c r="AD70" s="88">
        <f>オーダー!C29</f>
        <v>0</v>
      </c>
      <c r="AE70" s="88">
        <f>オーダー!E29</f>
        <v>0</v>
      </c>
      <c r="AF70" s="88">
        <f>オーダー!F29</f>
        <v>0</v>
      </c>
      <c r="AG70" s="88">
        <f>オーダー!H29</f>
        <v>0</v>
      </c>
      <c r="AJ70" s="88">
        <f>オーダー!C38</f>
        <v>0</v>
      </c>
      <c r="AK70" s="88">
        <f>オーダー!E38</f>
        <v>0</v>
      </c>
      <c r="AL70" s="88">
        <f>オーダー!F38</f>
        <v>0</v>
      </c>
      <c r="AM70" s="88">
        <f>オーダー!H38</f>
        <v>0</v>
      </c>
    </row>
    <row r="71" spans="1:41" s="88" customFormat="1" hidden="1" x14ac:dyDescent="0.15">
      <c r="A71" s="14"/>
      <c r="B71" s="88">
        <f>メンバー情報!D2</f>
        <v>0</v>
      </c>
      <c r="C71" s="88" t="s">
        <v>27</v>
      </c>
      <c r="D71" s="91" t="s">
        <v>71</v>
      </c>
      <c r="E71" s="90" t="s">
        <v>68</v>
      </c>
      <c r="F71" s="90" t="s">
        <v>44</v>
      </c>
      <c r="G71" s="90" t="s">
        <v>65</v>
      </c>
      <c r="I71" s="88">
        <v>2</v>
      </c>
      <c r="J71" s="14"/>
      <c r="K71" s="88" t="s">
        <v>113</v>
      </c>
      <c r="L71" s="88">
        <f>オーダー!E2</f>
        <v>0</v>
      </c>
      <c r="M71" s="88">
        <f>オーダー!C2</f>
        <v>0</v>
      </c>
      <c r="N71" s="88">
        <f>オーダー!H2</f>
        <v>0</v>
      </c>
      <c r="O71" s="88">
        <f>オーダー!F2</f>
        <v>0</v>
      </c>
      <c r="R71" s="88">
        <f>オーダー!E11</f>
        <v>0</v>
      </c>
      <c r="S71" s="88">
        <f>オーダー!C11</f>
        <v>0</v>
      </c>
      <c r="T71" s="88">
        <f>オーダー!H11</f>
        <v>0</v>
      </c>
      <c r="U71" s="88">
        <f>オーダー!F11</f>
        <v>0</v>
      </c>
      <c r="X71" s="88">
        <f>オーダー!E20</f>
        <v>0</v>
      </c>
      <c r="Y71" s="88">
        <f>オーダー!C20</f>
        <v>0</v>
      </c>
      <c r="Z71" s="88">
        <f>オーダー!H20</f>
        <v>0</v>
      </c>
      <c r="AA71" s="88">
        <f>オーダー!F20</f>
        <v>0</v>
      </c>
      <c r="AD71" s="88">
        <f>オーダー!E29</f>
        <v>0</v>
      </c>
      <c r="AE71" s="88">
        <f>オーダー!C29</f>
        <v>0</v>
      </c>
      <c r="AF71" s="88">
        <f>オーダー!H29</f>
        <v>0</v>
      </c>
      <c r="AG71" s="88">
        <f>オーダー!F29</f>
        <v>0</v>
      </c>
      <c r="AJ71" s="88">
        <f>オーダー!E38</f>
        <v>0</v>
      </c>
      <c r="AK71" s="88">
        <f>オーダー!C38</f>
        <v>0</v>
      </c>
      <c r="AL71" s="88">
        <f>オーダー!H38</f>
        <v>0</v>
      </c>
      <c r="AM71" s="88">
        <f>オーダー!F38</f>
        <v>0</v>
      </c>
    </row>
    <row r="72" spans="1:41" s="88" customFormat="1" hidden="1" x14ac:dyDescent="0.15">
      <c r="A72" s="14"/>
      <c r="B72" s="88">
        <f>メンバー情報!F2</f>
        <v>0</v>
      </c>
      <c r="C72" s="91" t="s">
        <v>71</v>
      </c>
      <c r="D72" s="88" t="s">
        <v>27</v>
      </c>
      <c r="E72" s="90" t="s">
        <v>66</v>
      </c>
      <c r="F72" s="90" t="s">
        <v>62</v>
      </c>
      <c r="G72" s="90" t="s">
        <v>60</v>
      </c>
      <c r="I72" s="88">
        <v>3</v>
      </c>
      <c r="J72" s="14"/>
    </row>
    <row r="73" spans="1:41" s="88" customFormat="1" hidden="1" x14ac:dyDescent="0.15">
      <c r="A73" s="14"/>
      <c r="B73" s="88">
        <f>メンバー情報!H2</f>
        <v>0</v>
      </c>
      <c r="C73" s="90" t="s">
        <v>68</v>
      </c>
      <c r="D73" s="90" t="s">
        <v>66</v>
      </c>
      <c r="E73" s="88" t="s">
        <v>27</v>
      </c>
      <c r="F73" s="90" t="s">
        <v>72</v>
      </c>
      <c r="G73" s="90" t="s">
        <v>63</v>
      </c>
      <c r="I73" s="88">
        <v>4</v>
      </c>
      <c r="J73" s="14"/>
      <c r="K73" s="88" t="s">
        <v>48</v>
      </c>
      <c r="L73" s="88">
        <f>'1 回転'!D2</f>
        <v>0</v>
      </c>
      <c r="M73" s="88">
        <f>'1 回転'!F2</f>
        <v>0</v>
      </c>
      <c r="N73" s="88">
        <f>'1 回転'!K2</f>
        <v>0</v>
      </c>
      <c r="O73" s="88">
        <f>'1 回転'!M2</f>
        <v>0</v>
      </c>
      <c r="R73" s="88">
        <f>'2 回転'!D2</f>
        <v>0</v>
      </c>
      <c r="S73" s="88">
        <f>'2 回転'!F2</f>
        <v>0</v>
      </c>
      <c r="T73" s="88">
        <f>'2 回転'!K2</f>
        <v>0</v>
      </c>
      <c r="U73" s="88">
        <f>'2 回転'!M2</f>
        <v>0</v>
      </c>
      <c r="X73" s="88">
        <f>'3 回転'!D2</f>
        <v>0</v>
      </c>
      <c r="Y73" s="88">
        <f>'3 回転'!F2</f>
        <v>0</v>
      </c>
      <c r="Z73" s="88">
        <f>'3 回転'!K2</f>
        <v>0</v>
      </c>
      <c r="AA73" s="88">
        <f>'3 回転'!M2</f>
        <v>0</v>
      </c>
      <c r="AD73" s="88">
        <f>'4 回転'!D2</f>
        <v>0</v>
      </c>
      <c r="AE73" s="88">
        <f>'4 回転'!F2</f>
        <v>0</v>
      </c>
      <c r="AF73" s="88">
        <f>'4 回転'!K2</f>
        <v>0</v>
      </c>
      <c r="AG73" s="88">
        <f>'4 回転'!M2</f>
        <v>0</v>
      </c>
      <c r="AJ73" s="88">
        <f>'5 回転'!D2</f>
        <v>0</v>
      </c>
      <c r="AK73" s="88">
        <f>'5 回転'!F2</f>
        <v>0</v>
      </c>
      <c r="AL73" s="88">
        <f>'5 回転'!K2</f>
        <v>0</v>
      </c>
      <c r="AM73" s="88">
        <f>'5 回転'!M2</f>
        <v>0</v>
      </c>
    </row>
    <row r="74" spans="1:41" s="88" customFormat="1" hidden="1" x14ac:dyDescent="0.15">
      <c r="A74" s="14"/>
      <c r="B74" s="88">
        <f>メンバー情報!J2</f>
        <v>0</v>
      </c>
      <c r="C74" s="90" t="s">
        <v>44</v>
      </c>
      <c r="D74" s="90" t="s">
        <v>62</v>
      </c>
      <c r="E74" s="90" t="s">
        <v>72</v>
      </c>
      <c r="F74" s="88" t="s">
        <v>27</v>
      </c>
      <c r="G74" s="90" t="s">
        <v>69</v>
      </c>
      <c r="I74" s="88">
        <v>5</v>
      </c>
      <c r="J74" s="14"/>
      <c r="K74" s="88" t="s">
        <v>49</v>
      </c>
      <c r="L74" s="88">
        <f>IF('1 回転'!D3&lt;&gt;"",1,0)</f>
        <v>0</v>
      </c>
      <c r="M74" s="88">
        <f>IF('1 回転'!F3&lt;&gt;"",1,0)</f>
        <v>0</v>
      </c>
      <c r="N74" s="88">
        <f>IF('1 回転'!K3&lt;&gt;"",1,0)</f>
        <v>0</v>
      </c>
      <c r="O74" s="88">
        <f>IF('1 回転'!M3&lt;&gt;"",1,0)</f>
        <v>0</v>
      </c>
      <c r="R74" s="88">
        <f>IF('2 回転'!D3&lt;&gt;"",1,0)</f>
        <v>0</v>
      </c>
      <c r="S74" s="88">
        <f>IF('2 回転'!F3&lt;&gt;"",1,0)</f>
        <v>0</v>
      </c>
      <c r="T74" s="88">
        <f>IF('2 回転'!K3&lt;&gt;"",1,0)</f>
        <v>0</v>
      </c>
      <c r="U74" s="88">
        <f>IF('2 回転'!M3&lt;&gt;"",1,0)</f>
        <v>0</v>
      </c>
      <c r="X74" s="88">
        <f>IF('3 回転'!D3&lt;&gt;"",1,0)</f>
        <v>0</v>
      </c>
      <c r="Y74" s="88">
        <f>IF('3 回転'!F3&lt;&gt;"",1,0)</f>
        <v>0</v>
      </c>
      <c r="Z74" s="88">
        <f>IF('3 回転'!K3&lt;&gt;"",1,0)</f>
        <v>0</v>
      </c>
      <c r="AA74" s="88">
        <f>IF('3 回転'!M3&lt;&gt;"",1,0)</f>
        <v>0</v>
      </c>
      <c r="AD74" s="88">
        <f>IF('4 回転'!D3&lt;&gt;"",1,0)</f>
        <v>0</v>
      </c>
      <c r="AE74" s="88">
        <f>IF('4 回転'!F3&lt;&gt;"",1,0)</f>
        <v>0</v>
      </c>
      <c r="AF74" s="88">
        <f>IF('4 回転'!K3&lt;&gt;"",1,0)</f>
        <v>0</v>
      </c>
      <c r="AG74" s="88">
        <f>IF('4 回転'!M3&lt;&gt;"",1,0)</f>
        <v>0</v>
      </c>
      <c r="AJ74" s="88">
        <f>IF('5 回転'!D3&lt;&gt;"",1,0)</f>
        <v>0</v>
      </c>
      <c r="AK74" s="88">
        <f>IF('5 回転'!F3&lt;&gt;"",1,0)</f>
        <v>0</v>
      </c>
      <c r="AL74" s="88">
        <f>IF('5 回転'!K3&lt;&gt;"",1,0)</f>
        <v>0</v>
      </c>
      <c r="AM74" s="88">
        <f>IF('5 回転'!M3&lt;&gt;"",1,0)</f>
        <v>0</v>
      </c>
    </row>
    <row r="75" spans="1:41" s="88" customFormat="1" hidden="1" x14ac:dyDescent="0.15">
      <c r="A75" s="14"/>
      <c r="B75" s="88">
        <f>メンバー情報!L2</f>
        <v>0</v>
      </c>
      <c r="C75" s="90" t="s">
        <v>65</v>
      </c>
      <c r="D75" s="90" t="s">
        <v>60</v>
      </c>
      <c r="E75" s="90" t="s">
        <v>63</v>
      </c>
      <c r="F75" s="90" t="s">
        <v>69</v>
      </c>
      <c r="G75" s="88" t="s">
        <v>27</v>
      </c>
      <c r="I75" s="88">
        <v>6</v>
      </c>
      <c r="J75" s="14"/>
    </row>
    <row r="76" spans="1:41" s="88" customFormat="1" hidden="1" x14ac:dyDescent="0.15">
      <c r="A76" s="14"/>
      <c r="I76" s="88">
        <v>7</v>
      </c>
      <c r="J76" s="14"/>
      <c r="K76" s="88" t="s">
        <v>50</v>
      </c>
      <c r="L76" s="88" t="str">
        <f>'1 回転'!C4</f>
        <v/>
      </c>
      <c r="M76" s="88" t="str">
        <f>'1 回転'!G4</f>
        <v/>
      </c>
      <c r="N76" s="88" t="str">
        <f>'1 回転'!J4</f>
        <v/>
      </c>
      <c r="O76" s="88" t="str">
        <f>'1 回転'!N4</f>
        <v/>
      </c>
      <c r="R76" s="88" t="str">
        <f>'2 回転'!C4</f>
        <v/>
      </c>
      <c r="S76" s="88" t="str">
        <f>'2 回転'!G4</f>
        <v/>
      </c>
      <c r="T76" s="88" t="str">
        <f>'2 回転'!J4</f>
        <v/>
      </c>
      <c r="U76" s="88" t="str">
        <f>'2 回転'!N4</f>
        <v/>
      </c>
      <c r="X76" s="88" t="str">
        <f>'3 回転'!C4</f>
        <v/>
      </c>
      <c r="Y76" s="88" t="str">
        <f>'3 回転'!G4</f>
        <v/>
      </c>
      <c r="Z76" s="88" t="str">
        <f>'3 回転'!J4</f>
        <v/>
      </c>
      <c r="AA76" s="88" t="str">
        <f>'3 回転'!N4</f>
        <v/>
      </c>
      <c r="AD76" s="88" t="str">
        <f>'4 回転'!C4</f>
        <v/>
      </c>
      <c r="AE76" s="88" t="str">
        <f>'4 回転'!G4</f>
        <v/>
      </c>
      <c r="AF76" s="88" t="str">
        <f>'4 回転'!J4</f>
        <v/>
      </c>
      <c r="AG76" s="88" t="str">
        <f>'4 回転'!N4</f>
        <v/>
      </c>
      <c r="AJ76" s="88" t="str">
        <f>'5 回転'!C4</f>
        <v/>
      </c>
      <c r="AK76" s="88" t="str">
        <f>'5 回転'!G4</f>
        <v/>
      </c>
      <c r="AL76" s="88" t="str">
        <f>'5 回転'!J4</f>
        <v/>
      </c>
      <c r="AM76" s="88" t="str">
        <f>'5 回転'!N4</f>
        <v/>
      </c>
    </row>
    <row r="77" spans="1:41" s="88" customFormat="1" hidden="1" x14ac:dyDescent="0.15">
      <c r="A77" s="14"/>
      <c r="C77" s="88">
        <f>メンバー情報!D2</f>
        <v>0</v>
      </c>
      <c r="D77" s="88">
        <f>メンバー情報!F2</f>
        <v>0</v>
      </c>
      <c r="E77" s="88">
        <f>メンバー情報!H2</f>
        <v>0</v>
      </c>
      <c r="F77" s="88">
        <f>メンバー情報!J2</f>
        <v>0</v>
      </c>
      <c r="G77" s="88">
        <f>メンバー情報!L2</f>
        <v>0</v>
      </c>
      <c r="I77" s="88">
        <v>8</v>
      </c>
      <c r="J77" s="14"/>
      <c r="K77" s="88" t="s">
        <v>52</v>
      </c>
      <c r="L77" s="88" t="str">
        <f>'1 回転'!C10</f>
        <v/>
      </c>
      <c r="M77" s="88" t="str">
        <f>'1 回転'!G10</f>
        <v/>
      </c>
      <c r="N77" s="88" t="str">
        <f>'1 回転'!J10</f>
        <v/>
      </c>
      <c r="O77" s="88" t="str">
        <f>'1 回転'!N10</f>
        <v/>
      </c>
      <c r="R77" s="88" t="str">
        <f>'2 回転'!C10</f>
        <v/>
      </c>
      <c r="S77" s="88" t="str">
        <f>'2 回転'!G10</f>
        <v/>
      </c>
      <c r="T77" s="88" t="str">
        <f>'2 回転'!J10</f>
        <v/>
      </c>
      <c r="U77" s="88" t="str">
        <f>'2 回転'!N10</f>
        <v/>
      </c>
      <c r="X77" s="88" t="str">
        <f>'3 回転'!C10</f>
        <v/>
      </c>
      <c r="Y77" s="88" t="str">
        <f>'3 回転'!G10</f>
        <v/>
      </c>
      <c r="Z77" s="88" t="str">
        <f>'3 回転'!J10</f>
        <v/>
      </c>
      <c r="AA77" s="88" t="str">
        <f>'3 回転'!N10</f>
        <v/>
      </c>
      <c r="AD77" s="88" t="str">
        <f>'4 回転'!C10</f>
        <v/>
      </c>
      <c r="AE77" s="88" t="str">
        <f>'4 回転'!G10</f>
        <v/>
      </c>
      <c r="AF77" s="88" t="str">
        <f>'4 回転'!J10</f>
        <v/>
      </c>
      <c r="AG77" s="88" t="str">
        <f>'4 回転'!N10</f>
        <v/>
      </c>
      <c r="AJ77" s="88" t="str">
        <f>'5 回転'!C10</f>
        <v/>
      </c>
      <c r="AK77" s="88" t="str">
        <f>'5 回転'!G10</f>
        <v/>
      </c>
      <c r="AL77" s="88" t="str">
        <f>'5 回転'!J10</f>
        <v/>
      </c>
      <c r="AM77" s="88" t="str">
        <f>'5 回転'!N10</f>
        <v/>
      </c>
    </row>
    <row r="78" spans="1:41" s="88" customFormat="1" hidden="1" x14ac:dyDescent="0.15">
      <c r="A78" s="14"/>
      <c r="B78" s="88">
        <f>メンバー情報!D2</f>
        <v>0</v>
      </c>
      <c r="C78" s="88" t="s">
        <v>27</v>
      </c>
      <c r="D78" s="92" t="str">
        <f>'5 回転'!C2</f>
        <v/>
      </c>
      <c r="E78" s="90" t="str">
        <f>'4 回転'!C2</f>
        <v/>
      </c>
      <c r="F78" s="90" t="str">
        <f>'1 回転'!C2</f>
        <v/>
      </c>
      <c r="G78" s="90" t="str">
        <f>'3 回転'!C2</f>
        <v/>
      </c>
      <c r="I78" s="88">
        <v>9</v>
      </c>
      <c r="J78" s="14"/>
      <c r="K78" s="88" t="s">
        <v>54</v>
      </c>
      <c r="L78" s="88" t="str">
        <f>'1 回転'!C16</f>
        <v/>
      </c>
      <c r="M78" s="88" t="str">
        <f>'1 回転'!G16</f>
        <v/>
      </c>
      <c r="N78" s="88" t="str">
        <f>'1 回転'!J16</f>
        <v/>
      </c>
      <c r="O78" s="88" t="str">
        <f>'1 回転'!N16</f>
        <v/>
      </c>
      <c r="R78" s="88" t="str">
        <f>'2 回転'!C16</f>
        <v/>
      </c>
      <c r="S78" s="88" t="str">
        <f>'2 回転'!G16</f>
        <v/>
      </c>
      <c r="T78" s="88" t="str">
        <f>'2 回転'!J16</f>
        <v/>
      </c>
      <c r="U78" s="88" t="str">
        <f>'2 回転'!N16</f>
        <v/>
      </c>
      <c r="X78" s="88" t="str">
        <f>'3 回転'!C16</f>
        <v/>
      </c>
      <c r="Y78" s="88" t="str">
        <f>'3 回転'!G16</f>
        <v/>
      </c>
      <c r="Z78" s="88" t="str">
        <f>'3 回転'!J16</f>
        <v/>
      </c>
      <c r="AA78" s="88" t="str">
        <f>'3 回転'!N16</f>
        <v/>
      </c>
      <c r="AD78" s="88" t="str">
        <f>'4 回転'!C16</f>
        <v/>
      </c>
      <c r="AE78" s="88" t="str">
        <f>'4 回転'!G16</f>
        <v/>
      </c>
      <c r="AF78" s="88" t="str">
        <f>'4 回転'!J16</f>
        <v/>
      </c>
      <c r="AG78" s="88" t="str">
        <f>'4 回転'!N16</f>
        <v/>
      </c>
      <c r="AJ78" s="88" t="str">
        <f>'5 回転'!C16</f>
        <v/>
      </c>
      <c r="AK78" s="88" t="str">
        <f>'5 回転'!G16</f>
        <v/>
      </c>
      <c r="AL78" s="88" t="str">
        <f>'5 回転'!J16</f>
        <v/>
      </c>
      <c r="AM78" s="88" t="str">
        <f>'5 回転'!N16</f>
        <v/>
      </c>
    </row>
    <row r="79" spans="1:41" s="88" customFormat="1" hidden="1" x14ac:dyDescent="0.15">
      <c r="A79" s="14"/>
      <c r="B79" s="88">
        <f>メンバー情報!F2</f>
        <v>0</v>
      </c>
      <c r="C79" s="92" t="str">
        <f>'5 回転'!G2</f>
        <v/>
      </c>
      <c r="D79" s="88" t="s">
        <v>27</v>
      </c>
      <c r="E79" s="90" t="str">
        <f>'3 回転'!J2</f>
        <v/>
      </c>
      <c r="F79" s="90" t="str">
        <f>'2 回転'!C2</f>
        <v/>
      </c>
      <c r="G79" s="90" t="str">
        <f>'1 回転'!J2</f>
        <v/>
      </c>
      <c r="I79" s="88">
        <v>10</v>
      </c>
      <c r="J79" s="14"/>
      <c r="K79" s="88" t="s">
        <v>56</v>
      </c>
      <c r="L79" s="88" t="str">
        <f>'1 回転'!C22</f>
        <v/>
      </c>
      <c r="M79" s="88" t="str">
        <f>'1 回転'!G22</f>
        <v/>
      </c>
      <c r="N79" s="88" t="str">
        <f>'1 回転'!J22</f>
        <v/>
      </c>
      <c r="O79" s="88" t="str">
        <f>'1 回転'!N22</f>
        <v/>
      </c>
      <c r="R79" s="88" t="str">
        <f>'2 回転'!C22</f>
        <v/>
      </c>
      <c r="S79" s="88" t="str">
        <f>'2 回転'!G22</f>
        <v/>
      </c>
      <c r="T79" s="88" t="str">
        <f>'2 回転'!J22</f>
        <v/>
      </c>
      <c r="U79" s="88" t="str">
        <f>'2 回転'!N22</f>
        <v/>
      </c>
      <c r="X79" s="88" t="str">
        <f>'3 回転'!C22</f>
        <v/>
      </c>
      <c r="Y79" s="88" t="str">
        <f>'3 回転'!G22</f>
        <v/>
      </c>
      <c r="Z79" s="88" t="str">
        <f>'3 回転'!J22</f>
        <v/>
      </c>
      <c r="AA79" s="88" t="str">
        <f>'3 回転'!N22</f>
        <v/>
      </c>
      <c r="AD79" s="88" t="str">
        <f>'4 回転'!C22</f>
        <v/>
      </c>
      <c r="AE79" s="88" t="str">
        <f>'4 回転'!G22</f>
        <v/>
      </c>
      <c r="AF79" s="88" t="str">
        <f>'4 回転'!J22</f>
        <v/>
      </c>
      <c r="AG79" s="88" t="str">
        <f>'4 回転'!N22</f>
        <v/>
      </c>
      <c r="AJ79" s="88" t="str">
        <f>'5 回転'!C22</f>
        <v/>
      </c>
      <c r="AK79" s="88" t="str">
        <f>'5 回転'!G22</f>
        <v/>
      </c>
      <c r="AL79" s="88" t="str">
        <f>'5 回転'!J22</f>
        <v/>
      </c>
      <c r="AM79" s="88" t="str">
        <f>'5 回転'!N22</f>
        <v/>
      </c>
    </row>
    <row r="80" spans="1:41" s="88" customFormat="1" hidden="1" x14ac:dyDescent="0.15">
      <c r="A80" s="14"/>
      <c r="B80" s="88">
        <f>メンバー情報!H2</f>
        <v>0</v>
      </c>
      <c r="C80" s="90" t="str">
        <f>'4 回転'!G2</f>
        <v/>
      </c>
      <c r="D80" s="90" t="str">
        <f>'3 回転'!N2</f>
        <v/>
      </c>
      <c r="E80" s="88" t="s">
        <v>27</v>
      </c>
      <c r="F80" s="90" t="str">
        <f>'5 回転'!J2</f>
        <v/>
      </c>
      <c r="G80" s="90" t="str">
        <f>'2 回転'!J2</f>
        <v/>
      </c>
      <c r="I80" s="88">
        <v>11</v>
      </c>
      <c r="J80" s="14"/>
      <c r="K80" s="88" t="s">
        <v>58</v>
      </c>
      <c r="L80" s="88" t="str">
        <f>'1 回転'!C28</f>
        <v/>
      </c>
      <c r="M80" s="88" t="str">
        <f>'1 回転'!G28</f>
        <v/>
      </c>
      <c r="N80" s="88" t="str">
        <f>'1 回転'!J28</f>
        <v/>
      </c>
      <c r="O80" s="88" t="str">
        <f>'1 回転'!N28</f>
        <v/>
      </c>
      <c r="R80" s="88" t="str">
        <f>'2 回転'!C28</f>
        <v/>
      </c>
      <c r="S80" s="88" t="str">
        <f>'2 回転'!G28</f>
        <v/>
      </c>
      <c r="T80" s="88" t="str">
        <f>'2 回転'!J28</f>
        <v/>
      </c>
      <c r="U80" s="88" t="str">
        <f>'2 回転'!N28</f>
        <v/>
      </c>
      <c r="X80" s="88" t="str">
        <f>'3 回転'!C28</f>
        <v/>
      </c>
      <c r="Y80" s="88" t="str">
        <f>'3 回転'!G28</f>
        <v/>
      </c>
      <c r="Z80" s="88" t="str">
        <f>'3 回転'!J28</f>
        <v/>
      </c>
      <c r="AA80" s="88" t="str">
        <f>'3 回転'!N28</f>
        <v/>
      </c>
      <c r="AD80" s="88" t="str">
        <f>'4 回転'!C28</f>
        <v/>
      </c>
      <c r="AE80" s="88" t="str">
        <f>'4 回転'!G28</f>
        <v/>
      </c>
      <c r="AF80" s="88" t="str">
        <f>'4 回転'!J28</f>
        <v/>
      </c>
      <c r="AG80" s="88" t="str">
        <f>'4 回転'!N28</f>
        <v/>
      </c>
      <c r="AJ80" s="88" t="str">
        <f>'5 回転'!C28</f>
        <v/>
      </c>
      <c r="AK80" s="88" t="str">
        <f>'5 回転'!G28</f>
        <v/>
      </c>
      <c r="AL80" s="88" t="str">
        <f>'5 回転'!J28</f>
        <v/>
      </c>
      <c r="AM80" s="88" t="str">
        <f>'5 回転'!N28</f>
        <v/>
      </c>
    </row>
    <row r="81" spans="1:39" s="88" customFormat="1" hidden="1" x14ac:dyDescent="0.15">
      <c r="A81" s="14"/>
      <c r="B81" s="88">
        <f>メンバー情報!J2</f>
        <v>0</v>
      </c>
      <c r="C81" s="90" t="str">
        <f>'1 回転'!G2</f>
        <v/>
      </c>
      <c r="D81" s="90" t="str">
        <f>'2 回転'!G2</f>
        <v/>
      </c>
      <c r="E81" s="90" t="str">
        <f>'5 回転'!N2</f>
        <v/>
      </c>
      <c r="F81" s="88" t="s">
        <v>27</v>
      </c>
      <c r="G81" s="90" t="str">
        <f>'4 回転'!J2</f>
        <v/>
      </c>
      <c r="I81" s="88">
        <v>12</v>
      </c>
      <c r="J81" s="14"/>
      <c r="K81" s="88" t="s">
        <v>81</v>
      </c>
      <c r="L81" s="88">
        <f>SUM(L76:L80)</f>
        <v>0</v>
      </c>
      <c r="M81" s="88">
        <f t="shared" ref="M81:O81" si="35">SUM(M76:M80)</f>
        <v>0</v>
      </c>
      <c r="N81" s="88">
        <f t="shared" si="35"/>
        <v>0</v>
      </c>
      <c r="O81" s="88">
        <f t="shared" si="35"/>
        <v>0</v>
      </c>
      <c r="R81" s="88">
        <f>SUM(R76:R80)</f>
        <v>0</v>
      </c>
      <c r="S81" s="88">
        <f t="shared" ref="S81:T81" si="36">SUM(S76:S80)</f>
        <v>0</v>
      </c>
      <c r="T81" s="88">
        <f t="shared" si="36"/>
        <v>0</v>
      </c>
      <c r="U81" s="88">
        <f>SUM(U76:U80)</f>
        <v>0</v>
      </c>
      <c r="X81" s="88">
        <f>SUM(X76:X80)</f>
        <v>0</v>
      </c>
      <c r="Y81" s="88">
        <f t="shared" ref="Y81:AA81" si="37">SUM(Y76:Y80)</f>
        <v>0</v>
      </c>
      <c r="Z81" s="88">
        <f t="shared" si="37"/>
        <v>0</v>
      </c>
      <c r="AA81" s="88">
        <f t="shared" si="37"/>
        <v>0</v>
      </c>
      <c r="AD81" s="88">
        <f>SUM(AD76:AD80)</f>
        <v>0</v>
      </c>
      <c r="AE81" s="88">
        <f t="shared" ref="AE81:AG81" si="38">SUM(AE76:AE80)</f>
        <v>0</v>
      </c>
      <c r="AF81" s="88">
        <f t="shared" si="38"/>
        <v>0</v>
      </c>
      <c r="AG81" s="88">
        <f t="shared" si="38"/>
        <v>0</v>
      </c>
      <c r="AJ81" s="88">
        <f>SUM(AJ76:AJ80)</f>
        <v>0</v>
      </c>
      <c r="AK81" s="88">
        <f t="shared" ref="AK81:AM81" si="39">SUM(AK76:AK80)</f>
        <v>0</v>
      </c>
      <c r="AL81" s="88">
        <f t="shared" si="39"/>
        <v>0</v>
      </c>
      <c r="AM81" s="88">
        <f t="shared" si="39"/>
        <v>0</v>
      </c>
    </row>
    <row r="82" spans="1:39" s="88" customFormat="1" hidden="1" x14ac:dyDescent="0.15">
      <c r="A82" s="14"/>
      <c r="B82" s="88">
        <f>メンバー情報!L2</f>
        <v>0</v>
      </c>
      <c r="C82" s="90" t="str">
        <f>'3 回転'!G2</f>
        <v/>
      </c>
      <c r="D82" s="90" t="str">
        <f>'1 回転'!N2</f>
        <v/>
      </c>
      <c r="E82" s="90" t="str">
        <f>'2 回転'!N2</f>
        <v/>
      </c>
      <c r="F82" s="90" t="str">
        <f>'4 回転'!N2</f>
        <v/>
      </c>
      <c r="G82" s="88" t="s">
        <v>27</v>
      </c>
      <c r="I82" s="88">
        <v>13</v>
      </c>
      <c r="J82" s="14"/>
    </row>
    <row r="83" spans="1:39" s="88" customFormat="1" hidden="1" x14ac:dyDescent="0.15">
      <c r="A83" s="14"/>
      <c r="I83" s="88">
        <v>14</v>
      </c>
      <c r="J83" s="14"/>
      <c r="K83" s="88" t="s">
        <v>51</v>
      </c>
      <c r="L83" s="88">
        <f>IF('1 回転'!C9&lt;&gt;"",1,0)</f>
        <v>0</v>
      </c>
      <c r="M83" s="88">
        <f>IF('1 回転'!G9&lt;&gt;"",1,0)</f>
        <v>0</v>
      </c>
      <c r="N83" s="88">
        <f>IF('1 回転'!J9&lt;&gt;"",1,0)</f>
        <v>0</v>
      </c>
      <c r="O83" s="88">
        <f>IF('1 回転'!N9&lt;&gt;"",1,0)</f>
        <v>0</v>
      </c>
      <c r="R83" s="88">
        <f>IF('2 回転'!C9&lt;&gt;"",1,0)</f>
        <v>0</v>
      </c>
      <c r="S83" s="88">
        <f>IF('2 回転'!G9&lt;&gt;"",1,0)</f>
        <v>0</v>
      </c>
      <c r="T83" s="88">
        <f>IF('2 回転'!J9&lt;&gt;"",1,0)</f>
        <v>0</v>
      </c>
      <c r="U83" s="88">
        <f>IF('2 回転'!N9&lt;&gt;"",1,0)</f>
        <v>0</v>
      </c>
      <c r="X83" s="88">
        <f>IF('3 回転'!C9&lt;&gt;"",1,0)</f>
        <v>0</v>
      </c>
      <c r="Y83" s="88">
        <f>IF('3 回転'!G9&lt;&gt;"",1,0)</f>
        <v>0</v>
      </c>
      <c r="Z83" s="88">
        <f>IF('3 回転'!J9&lt;&gt;"",1,0)</f>
        <v>0</v>
      </c>
      <c r="AA83" s="88">
        <f>IF('3 回転'!N9&lt;&gt;"",1,0)</f>
        <v>0</v>
      </c>
      <c r="AD83" s="88">
        <f>IF('4 回転'!C9&lt;&gt;"",1,0)</f>
        <v>0</v>
      </c>
      <c r="AE83" s="88">
        <f>IF('4 回転'!G9&lt;&gt;"",1,0)</f>
        <v>0</v>
      </c>
      <c r="AF83" s="88">
        <f>IF('4 回転'!J9&lt;&gt;"",1,0)</f>
        <v>0</v>
      </c>
      <c r="AG83" s="88">
        <f>IF('4 回転'!N9&lt;&gt;"",1,0)</f>
        <v>0</v>
      </c>
      <c r="AJ83" s="88">
        <f>IF('5 回転'!C9&lt;&gt;"",1,0)</f>
        <v>0</v>
      </c>
      <c r="AK83" s="88">
        <f>IF('5 回転'!G9&lt;&gt;"",1,0)</f>
        <v>0</v>
      </c>
      <c r="AL83" s="88">
        <f>IF('5 回転'!J9&lt;&gt;"",1,0)</f>
        <v>0</v>
      </c>
      <c r="AM83" s="88">
        <f>IF('5 回転'!N9&lt;&gt;"",1,0)</f>
        <v>0</v>
      </c>
    </row>
    <row r="84" spans="1:39" s="88" customFormat="1" hidden="1" x14ac:dyDescent="0.15">
      <c r="A84" s="14"/>
      <c r="B84" s="88" t="s">
        <v>133</v>
      </c>
      <c r="C84" s="88" t="s">
        <v>134</v>
      </c>
      <c r="D84" s="88" t="s">
        <v>135</v>
      </c>
      <c r="E84" s="88" t="s">
        <v>132</v>
      </c>
      <c r="I84" s="88">
        <v>15</v>
      </c>
      <c r="J84" s="14"/>
      <c r="K84" s="88" t="s">
        <v>53</v>
      </c>
      <c r="L84" s="88">
        <f>IF('1 回転'!C15&lt;&gt;"",1,0)</f>
        <v>0</v>
      </c>
      <c r="M84" s="88">
        <f>IF('1 回転'!G15&lt;&gt;"",1,0)</f>
        <v>0</v>
      </c>
      <c r="N84" s="88">
        <f>IF('1 回転'!J15&lt;&gt;"",1,0)</f>
        <v>0</v>
      </c>
      <c r="O84" s="88">
        <f>IF('1 回転'!N15&lt;&gt;"",1,0)</f>
        <v>0</v>
      </c>
      <c r="R84" s="88">
        <f>IF('2 回転'!C15&lt;&gt;"",1,0)</f>
        <v>0</v>
      </c>
      <c r="S84" s="88">
        <f>IF('2 回転'!G15&lt;&gt;"",1,0)</f>
        <v>0</v>
      </c>
      <c r="T84" s="88">
        <f>IF('2 回転'!J15&lt;&gt;"",1,0)</f>
        <v>0</v>
      </c>
      <c r="U84" s="88">
        <f>IF('2 回転'!N15&lt;&gt;"",1,0)</f>
        <v>0</v>
      </c>
      <c r="X84" s="88">
        <f>IF('3 回転'!C15&lt;&gt;"",1,0)</f>
        <v>0</v>
      </c>
      <c r="Y84" s="88">
        <f>IF('3 回転'!G15&lt;&gt;"",1,0)</f>
        <v>0</v>
      </c>
      <c r="Z84" s="88">
        <f>IF('3 回転'!J15&lt;&gt;"",1,0)</f>
        <v>0</v>
      </c>
      <c r="AA84" s="88">
        <f>IF('3 回転'!N15&lt;&gt;"",1,0)</f>
        <v>0</v>
      </c>
      <c r="AD84" s="88">
        <f>IF('4 回転'!C15&lt;&gt;"",1,0)</f>
        <v>0</v>
      </c>
      <c r="AE84" s="88">
        <f>IF('4 回転'!G15&lt;&gt;"",1,0)</f>
        <v>0</v>
      </c>
      <c r="AF84" s="88">
        <f>IF('4 回転'!J15&lt;&gt;"",1,0)</f>
        <v>0</v>
      </c>
      <c r="AG84" s="88">
        <f>IF('4 回転'!N15&lt;&gt;"",1,0)</f>
        <v>0</v>
      </c>
      <c r="AJ84" s="88">
        <f>IF('5 回転'!C15&lt;&gt;"",1,0)</f>
        <v>0</v>
      </c>
      <c r="AK84" s="88">
        <f>IF('5 回転'!G15&lt;&gt;"",1,0)</f>
        <v>0</v>
      </c>
      <c r="AL84" s="88">
        <f>IF('5 回転'!J15&lt;&gt;"",1,0)</f>
        <v>0</v>
      </c>
      <c r="AM84" s="88">
        <f>IF('5 回転'!N15&lt;&gt;"",1,0)</f>
        <v>0</v>
      </c>
    </row>
    <row r="85" spans="1:39" s="88" customFormat="1" hidden="1" x14ac:dyDescent="0.15">
      <c r="A85" s="14"/>
      <c r="B85" s="88">
        <f>B78</f>
        <v>0</v>
      </c>
      <c r="C85" s="88">
        <f>D77</f>
        <v>0</v>
      </c>
      <c r="D85" s="88" t="str">
        <f>B85&amp;C85</f>
        <v>00</v>
      </c>
      <c r="E85" s="88" t="str">
        <f>INDEX($C$78:$G$82,MATCH(B85,$B$78:$B$82),MATCH(C85,$C$77:$G$77))</f>
        <v>-</v>
      </c>
      <c r="I85" s="88">
        <v>16</v>
      </c>
      <c r="J85" s="14"/>
      <c r="K85" s="88" t="s">
        <v>55</v>
      </c>
      <c r="L85" s="88">
        <f>IF('1 回転'!C21&lt;&gt;"",1,0)</f>
        <v>0</v>
      </c>
      <c r="M85" s="88">
        <f>IF('1 回転'!G21&lt;&gt;"",1,0)</f>
        <v>0</v>
      </c>
      <c r="N85" s="88">
        <f>IF('1 回転'!J21&lt;&gt;"",1,0)</f>
        <v>0</v>
      </c>
      <c r="O85" s="88">
        <f>IF('1 回転'!N21&lt;&gt;"",1,0)</f>
        <v>0</v>
      </c>
      <c r="R85" s="88">
        <f>IF('2 回転'!C21&lt;&gt;"",1,0)</f>
        <v>0</v>
      </c>
      <c r="S85" s="88">
        <f>IF('2 回転'!G21&lt;&gt;"",1,0)</f>
        <v>0</v>
      </c>
      <c r="T85" s="88">
        <f>IF('2 回転'!J21&lt;&gt;"",1,0)</f>
        <v>0</v>
      </c>
      <c r="U85" s="88">
        <f>IF('2 回転'!N21&lt;&gt;"",1,0)</f>
        <v>0</v>
      </c>
      <c r="X85" s="88">
        <f>IF('3 回転'!C21&lt;&gt;"",1,0)</f>
        <v>0</v>
      </c>
      <c r="Y85" s="88">
        <f>IF('3 回転'!G21&lt;&gt;"",1,0)</f>
        <v>0</v>
      </c>
      <c r="Z85" s="88">
        <f>IF('3 回転'!J21&lt;&gt;"",1,0)</f>
        <v>0</v>
      </c>
      <c r="AA85" s="88">
        <f>IF('3 回転'!N21&lt;&gt;"",1,0)</f>
        <v>0</v>
      </c>
      <c r="AD85" s="88">
        <f>IF('4 回転'!C21&lt;&gt;"",1,0)</f>
        <v>0</v>
      </c>
      <c r="AE85" s="88">
        <f>IF('4 回転'!G21&lt;&gt;"",1,0)</f>
        <v>0</v>
      </c>
      <c r="AF85" s="88">
        <f>IF('4 回転'!J21&lt;&gt;"",1,0)</f>
        <v>0</v>
      </c>
      <c r="AG85" s="88">
        <f>IF('4 回転'!N21&lt;&gt;"",1,0)</f>
        <v>0</v>
      </c>
      <c r="AJ85" s="88">
        <f>IF('5 回転'!C21&lt;&gt;"",1,0)</f>
        <v>0</v>
      </c>
      <c r="AK85" s="88">
        <f>IF('5 回転'!G21&lt;&gt;"",1,0)</f>
        <v>0</v>
      </c>
      <c r="AL85" s="88">
        <f>IF('5 回転'!J21&lt;&gt;"",1,0)</f>
        <v>0</v>
      </c>
      <c r="AM85" s="88">
        <f>IF('5 回転'!N21&lt;&gt;"",1,0)</f>
        <v>0</v>
      </c>
    </row>
    <row r="86" spans="1:39" s="88" customFormat="1" hidden="1" x14ac:dyDescent="0.15">
      <c r="A86" s="14"/>
      <c r="B86" s="88">
        <f>B78</f>
        <v>0</v>
      </c>
      <c r="C86" s="88">
        <f>E77</f>
        <v>0</v>
      </c>
      <c r="D86" s="88" t="str">
        <f t="shared" ref="D86:D94" si="40">B86&amp;C86</f>
        <v>00</v>
      </c>
      <c r="E86" s="88" t="str">
        <f t="shared" ref="E86:E94" si="41">INDEX($C$78:$G$82,MATCH(B86,$B$78:$B$82),MATCH(C86,$C$77:$G$77))</f>
        <v>-</v>
      </c>
      <c r="I86" s="88">
        <v>17</v>
      </c>
      <c r="J86" s="14"/>
      <c r="K86" s="88" t="s">
        <v>57</v>
      </c>
      <c r="L86" s="88">
        <f>IF('1 回転'!C27&lt;&gt;"",1,0)</f>
        <v>0</v>
      </c>
      <c r="M86" s="88">
        <f>IF('1 回転'!G27&lt;&gt;"",1,0)</f>
        <v>0</v>
      </c>
      <c r="N86" s="88">
        <f>IF('1 回転'!J27&lt;&gt;"",1,0)</f>
        <v>0</v>
      </c>
      <c r="O86" s="88">
        <f>IF('1 回転'!N27&lt;&gt;"",1,0)</f>
        <v>0</v>
      </c>
      <c r="R86" s="88">
        <f>IF('2 回転'!C27&lt;&gt;"",1,0)</f>
        <v>0</v>
      </c>
      <c r="S86" s="88">
        <f>IF('2 回転'!G27&lt;&gt;"",1,0)</f>
        <v>0</v>
      </c>
      <c r="T86" s="88">
        <f>IF('2 回転'!J27&lt;&gt;"",1,0)</f>
        <v>0</v>
      </c>
      <c r="U86" s="88">
        <f>IF('2 回転'!N27&lt;&gt;"",1,0)</f>
        <v>0</v>
      </c>
      <c r="X86" s="88">
        <f>IF('3 回転'!C27&lt;&gt;"",1,0)</f>
        <v>0</v>
      </c>
      <c r="Y86" s="88">
        <f>IF('3 回転'!G27&lt;&gt;"",1,0)</f>
        <v>0</v>
      </c>
      <c r="Z86" s="88">
        <f>IF('3 回転'!J27&lt;&gt;"",1,0)</f>
        <v>0</v>
      </c>
      <c r="AA86" s="88">
        <f>IF('3 回転'!N27&lt;&gt;"",1,0)</f>
        <v>0</v>
      </c>
      <c r="AD86" s="88">
        <f>IF('4 回転'!C27&lt;&gt;"",1,0)</f>
        <v>0</v>
      </c>
      <c r="AE86" s="88">
        <f>IF('4 回転'!G27&lt;&gt;"",1,0)</f>
        <v>0</v>
      </c>
      <c r="AF86" s="88">
        <f>IF('4 回転'!J27&lt;&gt;"",1,0)</f>
        <v>0</v>
      </c>
      <c r="AG86" s="88">
        <f>IF('4 回転'!N27&lt;&gt;"",1,0)</f>
        <v>0</v>
      </c>
      <c r="AJ86" s="88">
        <f>IF('5 回転'!C27&lt;&gt;"",1,0)</f>
        <v>0</v>
      </c>
      <c r="AK86" s="88">
        <f>IF('5 回転'!G27&lt;&gt;"",1,0)</f>
        <v>0</v>
      </c>
      <c r="AL86" s="88">
        <f>IF('5 回転'!J27&lt;&gt;"",1,0)</f>
        <v>0</v>
      </c>
      <c r="AM86" s="88">
        <f>IF('5 回転'!N27&lt;&gt;"",1,0)</f>
        <v>0</v>
      </c>
    </row>
    <row r="87" spans="1:39" s="88" customFormat="1" hidden="1" x14ac:dyDescent="0.15">
      <c r="A87" s="14"/>
      <c r="B87" s="88">
        <f>B78</f>
        <v>0</v>
      </c>
      <c r="C87" s="88">
        <f>F77</f>
        <v>0</v>
      </c>
      <c r="D87" s="88" t="str">
        <f t="shared" si="40"/>
        <v>00</v>
      </c>
      <c r="E87" s="88" t="str">
        <f t="shared" si="41"/>
        <v>-</v>
      </c>
      <c r="I87" s="88">
        <v>18</v>
      </c>
      <c r="J87" s="14"/>
      <c r="K87" s="88" t="s">
        <v>59</v>
      </c>
      <c r="L87" s="88">
        <f>IF('1 回転'!C33&lt;&gt;"",1,0)</f>
        <v>0</v>
      </c>
      <c r="M87" s="88">
        <f>IF('1 回転'!G33&lt;&gt;"",1,0)</f>
        <v>0</v>
      </c>
      <c r="N87" s="88">
        <f>IF('1 回転'!J33&lt;&gt;"",1,0)</f>
        <v>0</v>
      </c>
      <c r="O87" s="88">
        <f>IF('1 回転'!N33&lt;&gt;"",1,0)</f>
        <v>0</v>
      </c>
      <c r="R87" s="88">
        <f>IF('2 回転'!C33&lt;&gt;"",1,0)</f>
        <v>0</v>
      </c>
      <c r="S87" s="88">
        <f>IF('2 回転'!G33&lt;&gt;"",1,0)</f>
        <v>0</v>
      </c>
      <c r="T87" s="88">
        <f>IF('2 回転'!J33&lt;&gt;"",1,0)</f>
        <v>0</v>
      </c>
      <c r="U87" s="88">
        <f>IF('2 回転'!N33&lt;&gt;"",1,0)</f>
        <v>0</v>
      </c>
      <c r="X87" s="88">
        <f>IF('3 回転'!C33&lt;&gt;"",1,0)</f>
        <v>0</v>
      </c>
      <c r="Y87" s="88">
        <f>IF('3 回転'!G33&lt;&gt;"",1,0)</f>
        <v>0</v>
      </c>
      <c r="Z87" s="88">
        <f>IF('3 回転'!J33&lt;&gt;"",1,0)</f>
        <v>0</v>
      </c>
      <c r="AA87" s="88">
        <f>IF('3 回転'!N33&lt;&gt;"",1,0)</f>
        <v>0</v>
      </c>
      <c r="AD87" s="88">
        <f>IF('4 回転'!C33&lt;&gt;"",1,0)</f>
        <v>0</v>
      </c>
      <c r="AE87" s="88">
        <f>IF('4 回転'!G33&lt;&gt;"",1,0)</f>
        <v>0</v>
      </c>
      <c r="AF87" s="88">
        <f>IF('4 回転'!J33&lt;&gt;"",1,0)</f>
        <v>0</v>
      </c>
      <c r="AG87" s="88">
        <f>IF('4 回転'!N33&lt;&gt;"",1,0)</f>
        <v>0</v>
      </c>
      <c r="AJ87" s="88">
        <f>IF('5 回転'!C33&lt;&gt;"",1,0)</f>
        <v>0</v>
      </c>
      <c r="AK87" s="88">
        <f>IF('5 回転'!G33&lt;&gt;"",1,0)</f>
        <v>0</v>
      </c>
      <c r="AL87" s="88">
        <f>IF('5 回転'!J33&lt;&gt;"",1,0)</f>
        <v>0</v>
      </c>
      <c r="AM87" s="88">
        <f>IF('5 回転'!N33&lt;&gt;"",1,0)</f>
        <v>0</v>
      </c>
    </row>
    <row r="88" spans="1:39" s="88" customFormat="1" hidden="1" x14ac:dyDescent="0.15">
      <c r="A88" s="14"/>
      <c r="B88" s="88">
        <f>B78</f>
        <v>0</v>
      </c>
      <c r="C88" s="88">
        <f>G77</f>
        <v>0</v>
      </c>
      <c r="D88" s="88" t="str">
        <f t="shared" si="40"/>
        <v>00</v>
      </c>
      <c r="E88" s="88" t="str">
        <f t="shared" si="41"/>
        <v>-</v>
      </c>
      <c r="I88" s="88">
        <v>19</v>
      </c>
      <c r="J88" s="14"/>
    </row>
    <row r="89" spans="1:39" s="88" customFormat="1" hidden="1" x14ac:dyDescent="0.15">
      <c r="A89" s="14"/>
      <c r="B89" s="88">
        <f>B79</f>
        <v>0</v>
      </c>
      <c r="C89" s="88">
        <f>E77</f>
        <v>0</v>
      </c>
      <c r="D89" s="88" t="str">
        <f t="shared" si="40"/>
        <v>00</v>
      </c>
      <c r="E89" s="88" t="str">
        <f t="shared" si="41"/>
        <v>-</v>
      </c>
      <c r="I89" s="88">
        <v>20</v>
      </c>
      <c r="J89" s="14"/>
      <c r="K89" s="88" t="s">
        <v>82</v>
      </c>
      <c r="L89" s="88">
        <f>'1 回転'!D4</f>
        <v>0</v>
      </c>
      <c r="M89" s="88">
        <f>'1 回転'!F4</f>
        <v>0</v>
      </c>
      <c r="N89" s="88">
        <f>'1 回転'!K4</f>
        <v>0</v>
      </c>
      <c r="O89" s="88">
        <f>'1 回転'!M4</f>
        <v>0</v>
      </c>
      <c r="R89" s="88">
        <f>'2 回転'!D4</f>
        <v>0</v>
      </c>
      <c r="S89" s="88">
        <f>'2 回転'!F4</f>
        <v>0</v>
      </c>
      <c r="T89" s="88">
        <f>'2 回転'!K4</f>
        <v>0</v>
      </c>
      <c r="U89" s="88">
        <f>'2 回転'!M4</f>
        <v>0</v>
      </c>
      <c r="X89" s="88">
        <f>'3 回転'!D4</f>
        <v>0</v>
      </c>
      <c r="Y89" s="88">
        <f>'3 回転'!F4</f>
        <v>0</v>
      </c>
      <c r="Z89" s="88">
        <f>'3 回転'!K4</f>
        <v>0</v>
      </c>
      <c r="AA89" s="88">
        <f>'3 回転'!M4</f>
        <v>0</v>
      </c>
      <c r="AD89" s="88">
        <f>'4 回転'!D4</f>
        <v>0</v>
      </c>
      <c r="AE89" s="88">
        <f>'4 回転'!F4</f>
        <v>0</v>
      </c>
      <c r="AF89" s="88">
        <f>'4 回転'!K4</f>
        <v>0</v>
      </c>
      <c r="AG89" s="88">
        <f>'4 回転'!M4</f>
        <v>0</v>
      </c>
      <c r="AJ89" s="88">
        <f>'5 回転'!D4</f>
        <v>0</v>
      </c>
      <c r="AK89" s="88">
        <f>'5 回転'!F4</f>
        <v>0</v>
      </c>
      <c r="AL89" s="88">
        <f>'5 回転'!K4</f>
        <v>0</v>
      </c>
      <c r="AM89" s="88">
        <f>'5 回転'!M4</f>
        <v>0</v>
      </c>
    </row>
    <row r="90" spans="1:39" s="88" customFormat="1" hidden="1" x14ac:dyDescent="0.15">
      <c r="A90" s="14"/>
      <c r="B90" s="88">
        <f>B79</f>
        <v>0</v>
      </c>
      <c r="C90" s="88">
        <f>F77</f>
        <v>0</v>
      </c>
      <c r="D90" s="88" t="str">
        <f t="shared" si="40"/>
        <v>00</v>
      </c>
      <c r="E90" s="88" t="str">
        <f t="shared" si="41"/>
        <v>-</v>
      </c>
      <c r="I90" s="88">
        <v>21</v>
      </c>
      <c r="J90" s="14"/>
      <c r="K90" s="88" t="s">
        <v>83</v>
      </c>
      <c r="L90" s="88">
        <f>'1 回転'!D6</f>
        <v>0</v>
      </c>
      <c r="M90" s="88">
        <f>'1 回転'!F6</f>
        <v>0</v>
      </c>
      <c r="N90" s="88">
        <f>'1 回転'!K6</f>
        <v>0</v>
      </c>
      <c r="O90" s="88">
        <f>'1 回転'!M6</f>
        <v>0</v>
      </c>
      <c r="R90" s="88">
        <f>'2 回転'!D6</f>
        <v>0</v>
      </c>
      <c r="S90" s="88">
        <f>'2 回転'!F6</f>
        <v>0</v>
      </c>
      <c r="T90" s="88">
        <f>'2 回転'!K6</f>
        <v>0</v>
      </c>
      <c r="U90" s="88">
        <f>'2 回転'!M6</f>
        <v>0</v>
      </c>
      <c r="X90" s="88">
        <f>'3 回転'!D6</f>
        <v>0</v>
      </c>
      <c r="Y90" s="88">
        <f>'3 回転'!F6</f>
        <v>0</v>
      </c>
      <c r="Z90" s="88">
        <f>'3 回転'!K6</f>
        <v>0</v>
      </c>
      <c r="AA90" s="88">
        <f>'3 回転'!M6</f>
        <v>0</v>
      </c>
      <c r="AD90" s="88">
        <f>'4 回転'!D6</f>
        <v>0</v>
      </c>
      <c r="AE90" s="88">
        <f>'4 回転'!F6</f>
        <v>0</v>
      </c>
      <c r="AF90" s="88">
        <f>'4 回転'!K6</f>
        <v>0</v>
      </c>
      <c r="AG90" s="88">
        <f>'4 回転'!M6</f>
        <v>0</v>
      </c>
      <c r="AJ90" s="88">
        <f>'5 回転'!D6</f>
        <v>0</v>
      </c>
      <c r="AK90" s="88">
        <f>'5 回転'!F6</f>
        <v>0</v>
      </c>
      <c r="AL90" s="88">
        <f>'5 回転'!K6</f>
        <v>0</v>
      </c>
      <c r="AM90" s="88">
        <f>'5 回転'!M6</f>
        <v>0</v>
      </c>
    </row>
    <row r="91" spans="1:39" s="88" customFormat="1" hidden="1" x14ac:dyDescent="0.15">
      <c r="A91" s="14"/>
      <c r="B91" s="88">
        <f>B79</f>
        <v>0</v>
      </c>
      <c r="C91" s="88">
        <f>G77</f>
        <v>0</v>
      </c>
      <c r="D91" s="88" t="str">
        <f t="shared" si="40"/>
        <v>00</v>
      </c>
      <c r="E91" s="88" t="str">
        <f t="shared" si="41"/>
        <v>-</v>
      </c>
      <c r="I91" s="88">
        <v>22</v>
      </c>
      <c r="J91" s="14"/>
      <c r="K91" s="88" t="s">
        <v>84</v>
      </c>
      <c r="L91" s="88">
        <f>'1 回転'!D8</f>
        <v>0</v>
      </c>
      <c r="M91" s="88">
        <f>'1 回転'!F8</f>
        <v>0</v>
      </c>
      <c r="N91" s="88">
        <f>'1 回転'!K8</f>
        <v>0</v>
      </c>
      <c r="O91" s="88">
        <f>'1 回転'!M8</f>
        <v>0</v>
      </c>
      <c r="R91" s="88">
        <f>'2 回転'!D8</f>
        <v>0</v>
      </c>
      <c r="S91" s="88">
        <f>'2 回転'!F8</f>
        <v>0</v>
      </c>
      <c r="T91" s="88">
        <f>'2 回転'!K8</f>
        <v>0</v>
      </c>
      <c r="U91" s="88">
        <f>'2 回転'!M8</f>
        <v>0</v>
      </c>
      <c r="X91" s="88">
        <f>'3 回転'!D8</f>
        <v>0</v>
      </c>
      <c r="Y91" s="88">
        <f>'3 回転'!F8</f>
        <v>0</v>
      </c>
      <c r="Z91" s="88">
        <f>'3 回転'!K8</f>
        <v>0</v>
      </c>
      <c r="AA91" s="88">
        <f>'3 回転'!M8</f>
        <v>0</v>
      </c>
      <c r="AD91" s="88">
        <f>'4 回転'!D8</f>
        <v>0</v>
      </c>
      <c r="AE91" s="88">
        <f>'4 回転'!F8</f>
        <v>0</v>
      </c>
      <c r="AF91" s="88">
        <f>'4 回転'!K8</f>
        <v>0</v>
      </c>
      <c r="AG91" s="88">
        <f>'4 回転'!M8</f>
        <v>0</v>
      </c>
      <c r="AJ91" s="88">
        <f>'5 回転'!D8</f>
        <v>0</v>
      </c>
      <c r="AK91" s="88">
        <f>'5 回転'!F8</f>
        <v>0</v>
      </c>
      <c r="AL91" s="88">
        <f>'5 回転'!K8</f>
        <v>0</v>
      </c>
      <c r="AM91" s="88">
        <f>'5 回転'!M8</f>
        <v>0</v>
      </c>
    </row>
    <row r="92" spans="1:39" s="88" customFormat="1" hidden="1" x14ac:dyDescent="0.15">
      <c r="A92" s="14"/>
      <c r="B92" s="88">
        <f>B80</f>
        <v>0</v>
      </c>
      <c r="C92" s="88">
        <f>F77</f>
        <v>0</v>
      </c>
      <c r="D92" s="88" t="str">
        <f t="shared" si="40"/>
        <v>00</v>
      </c>
      <c r="E92" s="88" t="str">
        <f t="shared" si="41"/>
        <v>-</v>
      </c>
      <c r="I92" s="88">
        <v>23</v>
      </c>
      <c r="J92" s="14"/>
      <c r="K92" s="88" t="s">
        <v>85</v>
      </c>
      <c r="L92" s="88">
        <f>'1 回転'!D10</f>
        <v>0</v>
      </c>
      <c r="M92" s="88">
        <f>'1 回転'!F10</f>
        <v>0</v>
      </c>
      <c r="N92" s="88">
        <f>'1 回転'!K10</f>
        <v>0</v>
      </c>
      <c r="O92" s="88">
        <f>'1 回転'!M10</f>
        <v>0</v>
      </c>
      <c r="R92" s="88">
        <f>'2 回転'!D10</f>
        <v>0</v>
      </c>
      <c r="S92" s="88">
        <f>'2 回転'!F10</f>
        <v>0</v>
      </c>
      <c r="T92" s="88">
        <f>'2 回転'!K10</f>
        <v>0</v>
      </c>
      <c r="U92" s="88">
        <f>'2 回転'!M10</f>
        <v>0</v>
      </c>
      <c r="X92" s="88">
        <f>'3 回転'!D10</f>
        <v>0</v>
      </c>
      <c r="Y92" s="88">
        <f>'3 回転'!F10</f>
        <v>0</v>
      </c>
      <c r="Z92" s="88">
        <f>'3 回転'!K10</f>
        <v>0</v>
      </c>
      <c r="AA92" s="88">
        <f>'3 回転'!M10</f>
        <v>0</v>
      </c>
      <c r="AD92" s="88">
        <f>'4 回転'!D10</f>
        <v>0</v>
      </c>
      <c r="AE92" s="88">
        <f>'4 回転'!F10</f>
        <v>0</v>
      </c>
      <c r="AF92" s="88">
        <f>'4 回転'!K10</f>
        <v>0</v>
      </c>
      <c r="AG92" s="88">
        <f>'4 回転'!M10</f>
        <v>0</v>
      </c>
      <c r="AJ92" s="88">
        <f>'5 回転'!D10</f>
        <v>0</v>
      </c>
      <c r="AK92" s="88">
        <f>'5 回転'!F10</f>
        <v>0</v>
      </c>
      <c r="AL92" s="88">
        <f>'5 回転'!K10</f>
        <v>0</v>
      </c>
      <c r="AM92" s="88">
        <f>'5 回転'!M10</f>
        <v>0</v>
      </c>
    </row>
    <row r="93" spans="1:39" s="88" customFormat="1" hidden="1" x14ac:dyDescent="0.15">
      <c r="A93" s="14"/>
      <c r="B93" s="88">
        <f>B80</f>
        <v>0</v>
      </c>
      <c r="C93" s="88">
        <f>G77</f>
        <v>0</v>
      </c>
      <c r="D93" s="88" t="str">
        <f t="shared" si="40"/>
        <v>00</v>
      </c>
      <c r="E93" s="88" t="str">
        <f t="shared" si="41"/>
        <v>-</v>
      </c>
      <c r="I93" s="88">
        <v>24</v>
      </c>
      <c r="J93" s="14"/>
      <c r="K93" s="88" t="s">
        <v>86</v>
      </c>
      <c r="L93" s="88">
        <f>'1 回転'!D12</f>
        <v>0</v>
      </c>
      <c r="M93" s="88">
        <f>'1 回転'!F12</f>
        <v>0</v>
      </c>
      <c r="N93" s="88">
        <f>'1 回転'!K12</f>
        <v>0</v>
      </c>
      <c r="O93" s="88">
        <f>'1 回転'!M12</f>
        <v>0</v>
      </c>
      <c r="R93" s="88">
        <f>'2 回転'!D12</f>
        <v>0</v>
      </c>
      <c r="S93" s="88">
        <f>'2 回転'!F12</f>
        <v>0</v>
      </c>
      <c r="T93" s="88">
        <f>'2 回転'!K12</f>
        <v>0</v>
      </c>
      <c r="U93" s="88">
        <f>'2 回転'!M12</f>
        <v>0</v>
      </c>
      <c r="X93" s="88">
        <f>'3 回転'!D12</f>
        <v>0</v>
      </c>
      <c r="Y93" s="88">
        <f>'3 回転'!F12</f>
        <v>0</v>
      </c>
      <c r="Z93" s="88">
        <f>'3 回転'!K12</f>
        <v>0</v>
      </c>
      <c r="AA93" s="88">
        <f>'3 回転'!M12</f>
        <v>0</v>
      </c>
      <c r="AD93" s="88">
        <f>'4 回転'!D12</f>
        <v>0</v>
      </c>
      <c r="AE93" s="88">
        <f>'4 回転'!F12</f>
        <v>0</v>
      </c>
      <c r="AF93" s="88">
        <f>'4 回転'!K12</f>
        <v>0</v>
      </c>
      <c r="AG93" s="88">
        <f>'4 回転'!M12</f>
        <v>0</v>
      </c>
      <c r="AJ93" s="88">
        <f>'5 回転'!D12</f>
        <v>0</v>
      </c>
      <c r="AK93" s="88">
        <f>'5 回転'!F12</f>
        <v>0</v>
      </c>
      <c r="AL93" s="88">
        <f>'5 回転'!K12</f>
        <v>0</v>
      </c>
      <c r="AM93" s="88">
        <f>'5 回転'!M12</f>
        <v>0</v>
      </c>
    </row>
    <row r="94" spans="1:39" s="88" customFormat="1" hidden="1" x14ac:dyDescent="0.15">
      <c r="A94" s="14"/>
      <c r="B94" s="88">
        <f>B81</f>
        <v>0</v>
      </c>
      <c r="C94" s="88">
        <f>G77</f>
        <v>0</v>
      </c>
      <c r="D94" s="88" t="str">
        <f t="shared" si="40"/>
        <v>00</v>
      </c>
      <c r="E94" s="88" t="str">
        <f t="shared" si="41"/>
        <v>-</v>
      </c>
      <c r="I94" s="88">
        <v>25</v>
      </c>
      <c r="J94" s="14"/>
      <c r="K94" s="88" t="s">
        <v>87</v>
      </c>
      <c r="L94" s="88">
        <f>'1 回転'!D14</f>
        <v>0</v>
      </c>
      <c r="M94" s="88">
        <f>'1 回転'!F14</f>
        <v>0</v>
      </c>
      <c r="N94" s="88">
        <f>'1 回転'!K14</f>
        <v>0</v>
      </c>
      <c r="O94" s="88">
        <f>'1 回転'!M14</f>
        <v>0</v>
      </c>
      <c r="R94" s="88">
        <f>'2 回転'!D14</f>
        <v>0</v>
      </c>
      <c r="S94" s="88">
        <f>'2 回転'!F14</f>
        <v>0</v>
      </c>
      <c r="T94" s="88">
        <f>'2 回転'!K14</f>
        <v>0</v>
      </c>
      <c r="U94" s="88">
        <f>'2 回転'!M14</f>
        <v>0</v>
      </c>
      <c r="X94" s="88">
        <f>'3 回転'!D14</f>
        <v>0</v>
      </c>
      <c r="Y94" s="88">
        <f>'3 回転'!F14</f>
        <v>0</v>
      </c>
      <c r="Z94" s="88">
        <f>'3 回転'!K14</f>
        <v>0</v>
      </c>
      <c r="AA94" s="88">
        <f>'3 回転'!M14</f>
        <v>0</v>
      </c>
      <c r="AD94" s="88">
        <f>'4 回転'!D14</f>
        <v>0</v>
      </c>
      <c r="AE94" s="88">
        <f>'4 回転'!F14</f>
        <v>0</v>
      </c>
      <c r="AF94" s="88">
        <f>'4 回転'!K14</f>
        <v>0</v>
      </c>
      <c r="AG94" s="88">
        <f>'4 回転'!M14</f>
        <v>0</v>
      </c>
      <c r="AJ94" s="88">
        <f>'5 回転'!D14</f>
        <v>0</v>
      </c>
      <c r="AK94" s="88">
        <f>'5 回転'!F14</f>
        <v>0</v>
      </c>
      <c r="AL94" s="88">
        <f>'5 回転'!K14</f>
        <v>0</v>
      </c>
      <c r="AM94" s="88">
        <f>'5 回転'!M14</f>
        <v>0</v>
      </c>
    </row>
    <row r="95" spans="1:39" s="88" customFormat="1" hidden="1" x14ac:dyDescent="0.15">
      <c r="A95" s="14"/>
      <c r="I95" s="88">
        <v>26</v>
      </c>
      <c r="J95" s="14"/>
      <c r="K95" s="88" t="s">
        <v>88</v>
      </c>
      <c r="L95" s="88">
        <f>'1 回転'!D16</f>
        <v>0</v>
      </c>
      <c r="M95" s="88">
        <f>'1 回転'!F16</f>
        <v>0</v>
      </c>
      <c r="N95" s="88">
        <f>'1 回転'!K16</f>
        <v>0</v>
      </c>
      <c r="O95" s="88">
        <f>'1 回転'!M16</f>
        <v>0</v>
      </c>
      <c r="R95" s="88">
        <f>'2 回転'!D16</f>
        <v>0</v>
      </c>
      <c r="S95" s="88">
        <f>'2 回転'!F16</f>
        <v>0</v>
      </c>
      <c r="T95" s="88">
        <f>'2 回転'!K16</f>
        <v>0</v>
      </c>
      <c r="U95" s="88">
        <f>'2 回転'!M16</f>
        <v>0</v>
      </c>
      <c r="X95" s="88">
        <f>'3 回転'!D16</f>
        <v>0</v>
      </c>
      <c r="Y95" s="88">
        <f>'3 回転'!F16</f>
        <v>0</v>
      </c>
      <c r="Z95" s="88">
        <f>'3 回転'!K16</f>
        <v>0</v>
      </c>
      <c r="AA95" s="88">
        <f>'3 回転'!M16</f>
        <v>0</v>
      </c>
      <c r="AD95" s="88">
        <f>'4 回転'!D16</f>
        <v>0</v>
      </c>
      <c r="AE95" s="88">
        <f>'4 回転'!F16</f>
        <v>0</v>
      </c>
      <c r="AF95" s="88">
        <f>'4 回転'!K16</f>
        <v>0</v>
      </c>
      <c r="AG95" s="88">
        <f>'4 回転'!M16</f>
        <v>0</v>
      </c>
      <c r="AJ95" s="88">
        <f>'5 回転'!D16</f>
        <v>0</v>
      </c>
      <c r="AK95" s="88">
        <f>'5 回転'!F16</f>
        <v>0</v>
      </c>
      <c r="AL95" s="88">
        <f>'5 回転'!K16</f>
        <v>0</v>
      </c>
      <c r="AM95" s="88">
        <f>'5 回転'!M16</f>
        <v>0</v>
      </c>
    </row>
    <row r="96" spans="1:39" s="88" customFormat="1" hidden="1" x14ac:dyDescent="0.15">
      <c r="A96" s="14"/>
      <c r="I96" s="88">
        <v>27</v>
      </c>
      <c r="J96" s="14"/>
      <c r="K96" s="88" t="s">
        <v>89</v>
      </c>
      <c r="L96" s="88">
        <f>'1 回転'!D18</f>
        <v>0</v>
      </c>
      <c r="M96" s="88">
        <f>'1 回転'!F18</f>
        <v>0</v>
      </c>
      <c r="N96" s="88">
        <f>'1 回転'!K18</f>
        <v>0</v>
      </c>
      <c r="O96" s="88">
        <f>'1 回転'!M18</f>
        <v>0</v>
      </c>
      <c r="R96" s="88">
        <f>'2 回転'!D18</f>
        <v>0</v>
      </c>
      <c r="S96" s="88">
        <f>'2 回転'!F18</f>
        <v>0</v>
      </c>
      <c r="T96" s="88">
        <f>'2 回転'!K18</f>
        <v>0</v>
      </c>
      <c r="U96" s="88">
        <f>'2 回転'!M18</f>
        <v>0</v>
      </c>
      <c r="X96" s="88">
        <f>'3 回転'!D18</f>
        <v>0</v>
      </c>
      <c r="Y96" s="88">
        <f>'3 回転'!F18</f>
        <v>0</v>
      </c>
      <c r="Z96" s="88">
        <f>'3 回転'!K18</f>
        <v>0</v>
      </c>
      <c r="AA96" s="88">
        <f>'3 回転'!M18</f>
        <v>0</v>
      </c>
      <c r="AD96" s="88">
        <f>'4 回転'!D18</f>
        <v>0</v>
      </c>
      <c r="AE96" s="88">
        <f>'4 回転'!F18</f>
        <v>0</v>
      </c>
      <c r="AF96" s="88">
        <f>'4 回転'!K18</f>
        <v>0</v>
      </c>
      <c r="AG96" s="88">
        <f>'4 回転'!M18</f>
        <v>0</v>
      </c>
      <c r="AJ96" s="88">
        <f>'5 回転'!D18</f>
        <v>0</v>
      </c>
      <c r="AK96" s="88">
        <f>'5 回転'!F18</f>
        <v>0</v>
      </c>
      <c r="AL96" s="88">
        <f>'5 回転'!K18</f>
        <v>0</v>
      </c>
      <c r="AM96" s="88">
        <f>'5 回転'!M18</f>
        <v>0</v>
      </c>
    </row>
    <row r="97" spans="1:39" s="88" customFormat="1" hidden="1" x14ac:dyDescent="0.15">
      <c r="A97" s="14"/>
      <c r="I97" s="88">
        <v>28</v>
      </c>
      <c r="J97" s="14"/>
      <c r="K97" s="88" t="s">
        <v>90</v>
      </c>
      <c r="L97" s="88">
        <f>'1 回転'!D20</f>
        <v>0</v>
      </c>
      <c r="M97" s="88">
        <f>'1 回転'!F20</f>
        <v>0</v>
      </c>
      <c r="N97" s="88">
        <f>'1 回転'!K20</f>
        <v>0</v>
      </c>
      <c r="O97" s="88">
        <f>'1 回転'!M20</f>
        <v>0</v>
      </c>
      <c r="R97" s="88">
        <f>'2 回転'!D20</f>
        <v>0</v>
      </c>
      <c r="S97" s="88">
        <f>'2 回転'!F20</f>
        <v>0</v>
      </c>
      <c r="T97" s="88">
        <f>'2 回転'!K20</f>
        <v>0</v>
      </c>
      <c r="U97" s="88">
        <f>'2 回転'!M20</f>
        <v>0</v>
      </c>
      <c r="X97" s="88">
        <f>'3 回転'!D20</f>
        <v>0</v>
      </c>
      <c r="Y97" s="88">
        <f>'3 回転'!F20</f>
        <v>0</v>
      </c>
      <c r="Z97" s="88">
        <f>'3 回転'!K20</f>
        <v>0</v>
      </c>
      <c r="AA97" s="88">
        <f>'3 回転'!M20</f>
        <v>0</v>
      </c>
      <c r="AD97" s="88">
        <f>'4 回転'!D20</f>
        <v>0</v>
      </c>
      <c r="AE97" s="88">
        <f>'4 回転'!F20</f>
        <v>0</v>
      </c>
      <c r="AF97" s="88">
        <f>'4 回転'!K20</f>
        <v>0</v>
      </c>
      <c r="AG97" s="88">
        <f>'4 回転'!M20</f>
        <v>0</v>
      </c>
      <c r="AJ97" s="88">
        <f>'5 回転'!D20</f>
        <v>0</v>
      </c>
      <c r="AK97" s="88">
        <f>'5 回転'!F20</f>
        <v>0</v>
      </c>
      <c r="AL97" s="88">
        <f>'5 回転'!K20</f>
        <v>0</v>
      </c>
      <c r="AM97" s="88">
        <f>'5 回転'!M20</f>
        <v>0</v>
      </c>
    </row>
    <row r="98" spans="1:39" s="88" customFormat="1" hidden="1" x14ac:dyDescent="0.15">
      <c r="A98" s="14"/>
      <c r="I98" s="88">
        <v>29</v>
      </c>
      <c r="J98" s="14"/>
      <c r="K98" s="88" t="s">
        <v>91</v>
      </c>
      <c r="L98" s="88">
        <f>'1 回転'!D22</f>
        <v>0</v>
      </c>
      <c r="M98" s="88">
        <f>'1 回転'!F22</f>
        <v>0</v>
      </c>
      <c r="N98" s="88">
        <f>'1 回転'!K22</f>
        <v>0</v>
      </c>
      <c r="O98" s="88">
        <f>'1 回転'!M22</f>
        <v>0</v>
      </c>
      <c r="R98" s="88">
        <f>'2 回転'!D22</f>
        <v>0</v>
      </c>
      <c r="S98" s="88">
        <f>'2 回転'!F22</f>
        <v>0</v>
      </c>
      <c r="T98" s="88">
        <f>'2 回転'!K22</f>
        <v>0</v>
      </c>
      <c r="U98" s="88">
        <f>'2 回転'!M22</f>
        <v>0</v>
      </c>
      <c r="X98" s="88">
        <f>'3 回転'!D22</f>
        <v>0</v>
      </c>
      <c r="Y98" s="88">
        <f>'3 回転'!F22</f>
        <v>0</v>
      </c>
      <c r="Z98" s="88">
        <f>'3 回転'!K22</f>
        <v>0</v>
      </c>
      <c r="AA98" s="88">
        <f>'3 回転'!M22</f>
        <v>0</v>
      </c>
      <c r="AD98" s="88">
        <f>'4 回転'!D22</f>
        <v>0</v>
      </c>
      <c r="AE98" s="88">
        <f>'4 回転'!F22</f>
        <v>0</v>
      </c>
      <c r="AF98" s="88">
        <f>'4 回転'!K22</f>
        <v>0</v>
      </c>
      <c r="AG98" s="88">
        <f>'4 回転'!M22</f>
        <v>0</v>
      </c>
      <c r="AJ98" s="88">
        <f>'5 回転'!D22</f>
        <v>0</v>
      </c>
      <c r="AK98" s="88">
        <f>'5 回転'!F22</f>
        <v>0</v>
      </c>
      <c r="AL98" s="88">
        <f>'5 回転'!K22</f>
        <v>0</v>
      </c>
      <c r="AM98" s="88">
        <f>'5 回転'!M22</f>
        <v>0</v>
      </c>
    </row>
    <row r="99" spans="1:39" s="88" customFormat="1" hidden="1" x14ac:dyDescent="0.15">
      <c r="A99" s="14"/>
      <c r="I99" s="88">
        <v>30</v>
      </c>
      <c r="J99" s="14"/>
      <c r="K99" s="88" t="s">
        <v>92</v>
      </c>
      <c r="L99" s="88">
        <f>'1 回転'!D24</f>
        <v>0</v>
      </c>
      <c r="M99" s="88">
        <f>'1 回転'!F24</f>
        <v>0</v>
      </c>
      <c r="N99" s="88">
        <f>'1 回転'!K24</f>
        <v>0</v>
      </c>
      <c r="O99" s="88">
        <f>'1 回転'!M24</f>
        <v>0</v>
      </c>
      <c r="R99" s="88">
        <f>'2 回転'!D24</f>
        <v>0</v>
      </c>
      <c r="S99" s="88">
        <f>'2 回転'!F24</f>
        <v>0</v>
      </c>
      <c r="T99" s="88">
        <f>'2 回転'!K24</f>
        <v>0</v>
      </c>
      <c r="U99" s="88">
        <f>'2 回転'!M24</f>
        <v>0</v>
      </c>
      <c r="X99" s="88">
        <f>'3 回転'!D24</f>
        <v>0</v>
      </c>
      <c r="Y99" s="88">
        <f>'3 回転'!F24</f>
        <v>0</v>
      </c>
      <c r="Z99" s="88">
        <f>'3 回転'!K24</f>
        <v>0</v>
      </c>
      <c r="AA99" s="88">
        <f>'3 回転'!M24</f>
        <v>0</v>
      </c>
      <c r="AD99" s="88">
        <f>'4 回転'!D24</f>
        <v>0</v>
      </c>
      <c r="AE99" s="88">
        <f>'4 回転'!F24</f>
        <v>0</v>
      </c>
      <c r="AF99" s="88">
        <f>'4 回転'!K24</f>
        <v>0</v>
      </c>
      <c r="AG99" s="88">
        <f>'4 回転'!M24</f>
        <v>0</v>
      </c>
      <c r="AJ99" s="88">
        <f>'5 回転'!D24</f>
        <v>0</v>
      </c>
      <c r="AK99" s="88">
        <f>'5 回転'!F24</f>
        <v>0</v>
      </c>
      <c r="AL99" s="88">
        <f>'5 回転'!K24</f>
        <v>0</v>
      </c>
      <c r="AM99" s="88">
        <f>'5 回転'!M24</f>
        <v>0</v>
      </c>
    </row>
    <row r="100" spans="1:39" s="88" customFormat="1" hidden="1" x14ac:dyDescent="0.15">
      <c r="A100" s="14"/>
      <c r="I100" s="88">
        <v>31</v>
      </c>
      <c r="J100" s="14"/>
      <c r="K100" s="88" t="s">
        <v>93</v>
      </c>
      <c r="L100" s="88">
        <f>'1 回転'!D26</f>
        <v>0</v>
      </c>
      <c r="M100" s="88">
        <f>'1 回転'!F26</f>
        <v>0</v>
      </c>
      <c r="N100" s="88">
        <f>'1 回転'!K26</f>
        <v>0</v>
      </c>
      <c r="O100" s="88">
        <f>'1 回転'!M26</f>
        <v>0</v>
      </c>
      <c r="R100" s="88">
        <f>'2 回転'!D26</f>
        <v>0</v>
      </c>
      <c r="S100" s="88">
        <f>'2 回転'!F26</f>
        <v>0</v>
      </c>
      <c r="T100" s="88">
        <f>'2 回転'!K26</f>
        <v>0</v>
      </c>
      <c r="U100" s="88">
        <f>'2 回転'!M26</f>
        <v>0</v>
      </c>
      <c r="X100" s="88">
        <f>'3 回転'!D26</f>
        <v>0</v>
      </c>
      <c r="Y100" s="88">
        <f>'3 回転'!F26</f>
        <v>0</v>
      </c>
      <c r="Z100" s="88">
        <f>'3 回転'!K26</f>
        <v>0</v>
      </c>
      <c r="AA100" s="88">
        <f>'3 回転'!M26</f>
        <v>0</v>
      </c>
      <c r="AD100" s="88">
        <f>'4 回転'!D26</f>
        <v>0</v>
      </c>
      <c r="AE100" s="88">
        <f>'4 回転'!F26</f>
        <v>0</v>
      </c>
      <c r="AF100" s="88">
        <f>'4 回転'!K26</f>
        <v>0</v>
      </c>
      <c r="AG100" s="88">
        <f>'4 回転'!M26</f>
        <v>0</v>
      </c>
      <c r="AJ100" s="88">
        <f>'5 回転'!D26</f>
        <v>0</v>
      </c>
      <c r="AK100" s="88">
        <f>'5 回転'!F26</f>
        <v>0</v>
      </c>
      <c r="AL100" s="88">
        <f>'5 回転'!K26</f>
        <v>0</v>
      </c>
      <c r="AM100" s="88">
        <f>'5 回転'!M26</f>
        <v>0</v>
      </c>
    </row>
    <row r="101" spans="1:39" s="88" customFormat="1" hidden="1" x14ac:dyDescent="0.15">
      <c r="A101" s="14"/>
      <c r="I101" s="88">
        <v>32</v>
      </c>
      <c r="J101" s="14"/>
      <c r="K101" s="88" t="s">
        <v>94</v>
      </c>
      <c r="L101" s="88">
        <f>'1 回転'!D28</f>
        <v>0</v>
      </c>
      <c r="M101" s="88">
        <f>'1 回転'!F28</f>
        <v>0</v>
      </c>
      <c r="N101" s="88">
        <f>'1 回転'!K28</f>
        <v>0</v>
      </c>
      <c r="O101" s="88">
        <f>'1 回転'!M28</f>
        <v>0</v>
      </c>
      <c r="R101" s="88">
        <f>'2 回転'!D28</f>
        <v>0</v>
      </c>
      <c r="S101" s="88">
        <f>'2 回転'!F28</f>
        <v>0</v>
      </c>
      <c r="T101" s="88">
        <f>'2 回転'!K28</f>
        <v>0</v>
      </c>
      <c r="U101" s="88">
        <f>'2 回転'!M28</f>
        <v>0</v>
      </c>
      <c r="X101" s="88">
        <f>'3 回転'!D28</f>
        <v>0</v>
      </c>
      <c r="Y101" s="88">
        <f>'3 回転'!F28</f>
        <v>0</v>
      </c>
      <c r="Z101" s="88">
        <f>'3 回転'!K28</f>
        <v>0</v>
      </c>
      <c r="AA101" s="88">
        <f>'3 回転'!M28</f>
        <v>0</v>
      </c>
      <c r="AD101" s="88">
        <f>'4 回転'!D28</f>
        <v>0</v>
      </c>
      <c r="AE101" s="88">
        <f>'4 回転'!F28</f>
        <v>0</v>
      </c>
      <c r="AF101" s="88">
        <f>'4 回転'!K28</f>
        <v>0</v>
      </c>
      <c r="AG101" s="88">
        <f>'4 回転'!M28</f>
        <v>0</v>
      </c>
      <c r="AJ101" s="88">
        <f>'5 回転'!D28</f>
        <v>0</v>
      </c>
      <c r="AK101" s="88">
        <f>'5 回転'!F28</f>
        <v>0</v>
      </c>
      <c r="AL101" s="88">
        <f>'5 回転'!K28</f>
        <v>0</v>
      </c>
      <c r="AM101" s="88">
        <f>'5 回転'!M28</f>
        <v>0</v>
      </c>
    </row>
    <row r="102" spans="1:39" s="88" customFormat="1" hidden="1" x14ac:dyDescent="0.15">
      <c r="A102" s="14"/>
      <c r="I102" s="88">
        <v>33</v>
      </c>
      <c r="J102" s="14"/>
      <c r="K102" s="88" t="s">
        <v>95</v>
      </c>
      <c r="L102" s="88">
        <f>'1 回転'!D30</f>
        <v>0</v>
      </c>
      <c r="M102" s="88">
        <f>'1 回転'!F30</f>
        <v>0</v>
      </c>
      <c r="N102" s="88">
        <f>'1 回転'!K30</f>
        <v>0</v>
      </c>
      <c r="O102" s="88">
        <f>'1 回転'!M30</f>
        <v>0</v>
      </c>
      <c r="R102" s="88">
        <f>'2 回転'!D30</f>
        <v>0</v>
      </c>
      <c r="S102" s="88">
        <f>'2 回転'!F30</f>
        <v>0</v>
      </c>
      <c r="T102" s="88">
        <f>'2 回転'!K30</f>
        <v>0</v>
      </c>
      <c r="U102" s="88">
        <f>'2 回転'!M30</f>
        <v>0</v>
      </c>
      <c r="X102" s="88">
        <f>'3 回転'!D30</f>
        <v>0</v>
      </c>
      <c r="Y102" s="88">
        <f>'3 回転'!F30</f>
        <v>0</v>
      </c>
      <c r="Z102" s="88">
        <f>'3 回転'!K30</f>
        <v>0</v>
      </c>
      <c r="AA102" s="88">
        <f>'3 回転'!M30</f>
        <v>0</v>
      </c>
      <c r="AD102" s="88">
        <f>'4 回転'!D30</f>
        <v>0</v>
      </c>
      <c r="AE102" s="88">
        <f>'4 回転'!F30</f>
        <v>0</v>
      </c>
      <c r="AF102" s="88">
        <f>'4 回転'!K30</f>
        <v>0</v>
      </c>
      <c r="AG102" s="88">
        <f>'4 回転'!M30</f>
        <v>0</v>
      </c>
      <c r="AJ102" s="88">
        <f>'5 回転'!D30</f>
        <v>0</v>
      </c>
      <c r="AK102" s="88">
        <f>'5 回転'!F30</f>
        <v>0</v>
      </c>
      <c r="AL102" s="88">
        <f>'5 回転'!K30</f>
        <v>0</v>
      </c>
      <c r="AM102" s="88">
        <f>'5 回転'!M30</f>
        <v>0</v>
      </c>
    </row>
    <row r="103" spans="1:39" s="88" customFormat="1" hidden="1" x14ac:dyDescent="0.15">
      <c r="A103" s="14"/>
      <c r="I103" s="88">
        <v>34</v>
      </c>
      <c r="J103" s="14"/>
      <c r="K103" s="88" t="s">
        <v>96</v>
      </c>
      <c r="L103" s="88">
        <f>'1 回転'!D32</f>
        <v>0</v>
      </c>
      <c r="M103" s="88">
        <f>'1 回転'!F32</f>
        <v>0</v>
      </c>
      <c r="N103" s="88">
        <f>'1 回転'!K32</f>
        <v>0</v>
      </c>
      <c r="O103" s="88">
        <f>'1 回転'!M32</f>
        <v>0</v>
      </c>
      <c r="R103" s="88">
        <f>'2 回転'!D32</f>
        <v>0</v>
      </c>
      <c r="S103" s="88">
        <f>'2 回転'!F32</f>
        <v>0</v>
      </c>
      <c r="T103" s="88">
        <f>'2 回転'!K32</f>
        <v>0</v>
      </c>
      <c r="U103" s="88">
        <f>'2 回転'!M32</f>
        <v>0</v>
      </c>
      <c r="X103" s="88">
        <f>'3 回転'!D32</f>
        <v>0</v>
      </c>
      <c r="Y103" s="88">
        <f>'3 回転'!F32</f>
        <v>0</v>
      </c>
      <c r="Z103" s="88">
        <f>'3 回転'!K32</f>
        <v>0</v>
      </c>
      <c r="AA103" s="88">
        <f>'3 回転'!M32</f>
        <v>0</v>
      </c>
      <c r="AD103" s="88">
        <f>'4 回転'!D32</f>
        <v>0</v>
      </c>
      <c r="AE103" s="88">
        <f>'4 回転'!F32</f>
        <v>0</v>
      </c>
      <c r="AF103" s="88">
        <f>'4 回転'!K32</f>
        <v>0</v>
      </c>
      <c r="AG103" s="88">
        <f>'4 回転'!M32</f>
        <v>0</v>
      </c>
      <c r="AJ103" s="88">
        <f>'5 回転'!D32</f>
        <v>0</v>
      </c>
      <c r="AK103" s="88">
        <f>'5 回転'!F32</f>
        <v>0</v>
      </c>
      <c r="AL103" s="88">
        <f>'5 回転'!K32</f>
        <v>0</v>
      </c>
      <c r="AM103" s="88">
        <f>'5 回転'!M32</f>
        <v>0</v>
      </c>
    </row>
    <row r="104" spans="1:39" s="88" customFormat="1" hidden="1" x14ac:dyDescent="0.15">
      <c r="A104" s="14"/>
      <c r="I104" s="88">
        <v>35</v>
      </c>
      <c r="J104" s="14"/>
      <c r="K104" s="88" t="s">
        <v>112</v>
      </c>
      <c r="L104" s="88">
        <f>SUM(L89:L103)</f>
        <v>0</v>
      </c>
      <c r="M104" s="88">
        <f t="shared" ref="M104:O104" si="42">SUM(M89:M103)</f>
        <v>0</v>
      </c>
      <c r="N104" s="88">
        <f t="shared" si="42"/>
        <v>0</v>
      </c>
      <c r="O104" s="88">
        <f t="shared" si="42"/>
        <v>0</v>
      </c>
      <c r="R104" s="88">
        <f>SUM(R89:R103)</f>
        <v>0</v>
      </c>
      <c r="S104" s="88">
        <f t="shared" ref="S104:U104" si="43">SUM(S89:S103)</f>
        <v>0</v>
      </c>
      <c r="T104" s="88">
        <f t="shared" si="43"/>
        <v>0</v>
      </c>
      <c r="U104" s="88">
        <f t="shared" si="43"/>
        <v>0</v>
      </c>
      <c r="X104" s="88">
        <f>SUM(X89:X103)</f>
        <v>0</v>
      </c>
      <c r="Y104" s="88">
        <f t="shared" ref="Y104:AA104" si="44">SUM(Y89:Y103)</f>
        <v>0</v>
      </c>
      <c r="Z104" s="88">
        <f t="shared" si="44"/>
        <v>0</v>
      </c>
      <c r="AA104" s="88">
        <f t="shared" si="44"/>
        <v>0</v>
      </c>
      <c r="AD104" s="88">
        <f>SUM(AD89:AD103)</f>
        <v>0</v>
      </c>
      <c r="AE104" s="88">
        <f t="shared" ref="AE104:AG104" si="45">SUM(AE89:AE103)</f>
        <v>0</v>
      </c>
      <c r="AF104" s="88">
        <f t="shared" si="45"/>
        <v>0</v>
      </c>
      <c r="AG104" s="88">
        <f t="shared" si="45"/>
        <v>0</v>
      </c>
      <c r="AJ104" s="88">
        <f>SUM(AJ89:AJ103)</f>
        <v>0</v>
      </c>
      <c r="AK104" s="88">
        <f t="shared" ref="AK104:AM104" si="46">SUM(AK89:AK103)</f>
        <v>0</v>
      </c>
      <c r="AL104" s="88">
        <f t="shared" si="46"/>
        <v>0</v>
      </c>
      <c r="AM104" s="88">
        <f t="shared" si="46"/>
        <v>0</v>
      </c>
    </row>
    <row r="105" spans="1:39" s="88" customFormat="1" hidden="1" x14ac:dyDescent="0.15">
      <c r="A105" s="14"/>
      <c r="J105" s="14"/>
    </row>
    <row r="106" spans="1:39" s="88" customFormat="1" hidden="1" x14ac:dyDescent="0.15">
      <c r="A106" s="14"/>
      <c r="J106" s="14"/>
      <c r="K106" s="88" t="s">
        <v>97</v>
      </c>
      <c r="L106" s="88">
        <f>IF('1 回転'!D5&lt;&gt;"",1,0)</f>
        <v>0</v>
      </c>
      <c r="M106" s="88">
        <f>IF('1 回転'!F5&lt;&gt;"",1,0)</f>
        <v>0</v>
      </c>
      <c r="N106" s="88">
        <f>IF('1 回転'!K5&lt;&gt;"",1,0)</f>
        <v>0</v>
      </c>
      <c r="O106" s="88">
        <f>IF('1 回転'!M5&lt;&gt;"",1,0)</f>
        <v>0</v>
      </c>
      <c r="R106" s="88">
        <f>IF('2 回転'!D5&lt;&gt;"",1,0)</f>
        <v>0</v>
      </c>
      <c r="S106" s="88">
        <f>IF('2 回転'!F5&lt;&gt;"",1,0)</f>
        <v>0</v>
      </c>
      <c r="T106" s="88">
        <f>IF('2 回転'!K5&lt;&gt;"",1,0)</f>
        <v>0</v>
      </c>
      <c r="U106" s="88">
        <f>IF('2 回転'!M5&lt;&gt;"",1,0)</f>
        <v>0</v>
      </c>
      <c r="X106" s="88">
        <f>IF('3 回転'!D5&lt;&gt;"",1,0)</f>
        <v>0</v>
      </c>
      <c r="Y106" s="88">
        <f>IF('3 回転'!F5&lt;&gt;"",1,0)</f>
        <v>0</v>
      </c>
      <c r="Z106" s="88">
        <f>IF('3 回転'!K5&lt;&gt;"",1,0)</f>
        <v>0</v>
      </c>
      <c r="AA106" s="88">
        <f>IF('3 回転'!M5&lt;&gt;"",1,0)</f>
        <v>0</v>
      </c>
      <c r="AD106" s="88">
        <f>IF('4 回転'!D5&lt;&gt;"",1,0)</f>
        <v>0</v>
      </c>
      <c r="AE106" s="88">
        <f>IF('4 回転'!F5&lt;&gt;"",1,0)</f>
        <v>0</v>
      </c>
      <c r="AF106" s="88">
        <f>IF('4 回転'!K5&lt;&gt;"",1,0)</f>
        <v>0</v>
      </c>
      <c r="AG106" s="88">
        <f>IF('4 回転'!M5&lt;&gt;"",1,0)</f>
        <v>0</v>
      </c>
      <c r="AJ106" s="88">
        <f>IF('5 回転'!D5&lt;&gt;"",1,0)</f>
        <v>0</v>
      </c>
      <c r="AK106" s="88">
        <f>IF('5 回転'!F5&lt;&gt;"",1,0)</f>
        <v>0</v>
      </c>
      <c r="AL106" s="88">
        <f>IF('5 回転'!K5&lt;&gt;"",1,0)</f>
        <v>0</v>
      </c>
      <c r="AM106" s="88">
        <f>IF('5 回転'!M5&lt;&gt;"",1,0)</f>
        <v>0</v>
      </c>
    </row>
    <row r="107" spans="1:39" s="88" customFormat="1" hidden="1" x14ac:dyDescent="0.15">
      <c r="A107" s="14"/>
      <c r="J107" s="14"/>
      <c r="K107" s="88" t="s">
        <v>98</v>
      </c>
      <c r="L107" s="88">
        <f>IF('1 回転'!D7&lt;&gt;"",1,0)</f>
        <v>0</v>
      </c>
      <c r="M107" s="88">
        <f>IF('1 回転'!F7&lt;&gt;"",1,0)</f>
        <v>0</v>
      </c>
      <c r="N107" s="88">
        <f>IF('1 回転'!K7&lt;&gt;"",1,0)</f>
        <v>0</v>
      </c>
      <c r="O107" s="88">
        <f>IF('1 回転'!M7&lt;&gt;"",1,0)</f>
        <v>0</v>
      </c>
      <c r="R107" s="88">
        <f>IF('2 回転'!D7&lt;&gt;"",1,0)</f>
        <v>0</v>
      </c>
      <c r="S107" s="88">
        <f>IF('2 回転'!F7&lt;&gt;"",1,0)</f>
        <v>0</v>
      </c>
      <c r="T107" s="88">
        <f>IF('2 回転'!K7&lt;&gt;"",1,0)</f>
        <v>0</v>
      </c>
      <c r="U107" s="88">
        <f>IF('2 回転'!M7&lt;&gt;"",1,0)</f>
        <v>0</v>
      </c>
      <c r="X107" s="88">
        <f>IF('3 回転'!D7&lt;&gt;"",1,0)</f>
        <v>0</v>
      </c>
      <c r="Y107" s="88">
        <f>IF('3 回転'!F7&lt;&gt;"",1,0)</f>
        <v>0</v>
      </c>
      <c r="Z107" s="88">
        <f>IF('3 回転'!K7&lt;&gt;"",1,0)</f>
        <v>0</v>
      </c>
      <c r="AA107" s="88">
        <f>IF('3 回転'!M7&lt;&gt;"",1,0)</f>
        <v>0</v>
      </c>
      <c r="AD107" s="88">
        <f>IF('4 回転'!D7&lt;&gt;"",1,0)</f>
        <v>0</v>
      </c>
      <c r="AE107" s="88">
        <f>IF('4 回転'!F7&lt;&gt;"",1,0)</f>
        <v>0</v>
      </c>
      <c r="AF107" s="88">
        <f>IF('4 回転'!K7&lt;&gt;"",1,0)</f>
        <v>0</v>
      </c>
      <c r="AG107" s="88">
        <f>IF('4 回転'!M7&lt;&gt;"",1,0)</f>
        <v>0</v>
      </c>
      <c r="AJ107" s="88">
        <f>IF('5 回転'!D7&lt;&gt;"",1,0)</f>
        <v>0</v>
      </c>
      <c r="AK107" s="88">
        <f>IF('5 回転'!F7&lt;&gt;"",1,0)</f>
        <v>0</v>
      </c>
      <c r="AL107" s="88">
        <f>IF('5 回転'!K7&lt;&gt;"",1,0)</f>
        <v>0</v>
      </c>
      <c r="AM107" s="88">
        <f>IF('5 回転'!M7&lt;&gt;"",1,0)</f>
        <v>0</v>
      </c>
    </row>
    <row r="108" spans="1:39" s="88" customFormat="1" hidden="1" x14ac:dyDescent="0.15">
      <c r="A108" s="14"/>
      <c r="J108" s="14"/>
      <c r="K108" s="88" t="s">
        <v>99</v>
      </c>
      <c r="L108" s="88">
        <f>IF('1 回転'!D9&lt;&gt;"",1,0)</f>
        <v>0</v>
      </c>
      <c r="M108" s="88">
        <f>IF('1 回転'!F9&lt;&gt;"",1,0)</f>
        <v>0</v>
      </c>
      <c r="N108" s="88">
        <f>IF('1 回転'!K9&lt;&gt;"",1,0)</f>
        <v>0</v>
      </c>
      <c r="O108" s="88">
        <f>IF('1 回転'!M9&lt;&gt;"",1,0)</f>
        <v>0</v>
      </c>
      <c r="R108" s="88">
        <f>IF('2 回転'!D9&lt;&gt;"",1,0)</f>
        <v>0</v>
      </c>
      <c r="S108" s="88">
        <f>IF('2 回転'!F9&lt;&gt;"",1,0)</f>
        <v>0</v>
      </c>
      <c r="T108" s="88">
        <f>IF('2 回転'!K9&lt;&gt;"",1,0)</f>
        <v>0</v>
      </c>
      <c r="U108" s="88">
        <f>IF('2 回転'!M9&lt;&gt;"",1,0)</f>
        <v>0</v>
      </c>
      <c r="X108" s="88">
        <f>IF('3 回転'!D9&lt;&gt;"",1,0)</f>
        <v>0</v>
      </c>
      <c r="Y108" s="88">
        <f>IF('3 回転'!F9&lt;&gt;"",1,0)</f>
        <v>0</v>
      </c>
      <c r="Z108" s="88">
        <f>IF('3 回転'!K9&lt;&gt;"",1,0)</f>
        <v>0</v>
      </c>
      <c r="AA108" s="88">
        <f>IF('3 回転'!M9&lt;&gt;"",1,0)</f>
        <v>0</v>
      </c>
      <c r="AD108" s="88">
        <f>IF('4 回転'!D9&lt;&gt;"",1,0)</f>
        <v>0</v>
      </c>
      <c r="AE108" s="88">
        <f>IF('4 回転'!F9&lt;&gt;"",1,0)</f>
        <v>0</v>
      </c>
      <c r="AF108" s="88">
        <f>IF('4 回転'!K9&lt;&gt;"",1,0)</f>
        <v>0</v>
      </c>
      <c r="AG108" s="88">
        <f>IF('4 回転'!M9&lt;&gt;"",1,0)</f>
        <v>0</v>
      </c>
      <c r="AJ108" s="88">
        <f>IF('5 回転'!D9&lt;&gt;"",1,0)</f>
        <v>0</v>
      </c>
      <c r="AK108" s="88">
        <f>IF('5 回転'!F9&lt;&gt;"",1,0)</f>
        <v>0</v>
      </c>
      <c r="AL108" s="88">
        <f>IF('5 回転'!K9&lt;&gt;"",1,0)</f>
        <v>0</v>
      </c>
      <c r="AM108" s="88">
        <f>IF('5 回転'!M9&lt;&gt;"",1,0)</f>
        <v>0</v>
      </c>
    </row>
    <row r="109" spans="1:39" s="88" customFormat="1" hidden="1" x14ac:dyDescent="0.15">
      <c r="A109" s="14"/>
      <c r="J109" s="14"/>
      <c r="K109" s="88" t="s">
        <v>100</v>
      </c>
      <c r="L109" s="88">
        <f>IF('1 回転'!D11&lt;&gt;"",1,0)</f>
        <v>0</v>
      </c>
      <c r="M109" s="88">
        <f>IF('1 回転'!F11&lt;&gt;"",1,0)</f>
        <v>0</v>
      </c>
      <c r="N109" s="88">
        <f>IF('1 回転'!K11&lt;&gt;"",1,0)</f>
        <v>0</v>
      </c>
      <c r="O109" s="88">
        <f>IF('1 回転'!M11&lt;&gt;"",1,0)</f>
        <v>0</v>
      </c>
      <c r="R109" s="88">
        <f>IF('2 回転'!D11&lt;&gt;"",1,0)</f>
        <v>0</v>
      </c>
      <c r="S109" s="88">
        <f>IF('2 回転'!F11&lt;&gt;"",1,0)</f>
        <v>0</v>
      </c>
      <c r="T109" s="88">
        <f>IF('2 回転'!K11&lt;&gt;"",1,0)</f>
        <v>0</v>
      </c>
      <c r="U109" s="88">
        <f>IF('2 回転'!M11&lt;&gt;"",1,0)</f>
        <v>0</v>
      </c>
      <c r="X109" s="88">
        <f>IF('3 回転'!D11&lt;&gt;"",1,0)</f>
        <v>0</v>
      </c>
      <c r="Y109" s="88">
        <f>IF('3 回転'!F11&lt;&gt;"",1,0)</f>
        <v>0</v>
      </c>
      <c r="Z109" s="88">
        <f>IF('3 回転'!K11&lt;&gt;"",1,0)</f>
        <v>0</v>
      </c>
      <c r="AA109" s="88">
        <f>IF('3 回転'!M11&lt;&gt;"",1,0)</f>
        <v>0</v>
      </c>
      <c r="AD109" s="88">
        <f>IF('4 回転'!D11&lt;&gt;"",1,0)</f>
        <v>0</v>
      </c>
      <c r="AE109" s="88">
        <f>IF('4 回転'!F11&lt;&gt;"",1,0)</f>
        <v>0</v>
      </c>
      <c r="AF109" s="88">
        <f>IF('4 回転'!K11&lt;&gt;"",1,0)</f>
        <v>0</v>
      </c>
      <c r="AG109" s="88">
        <f>IF('4 回転'!M11&lt;&gt;"",1,0)</f>
        <v>0</v>
      </c>
      <c r="AJ109" s="88">
        <f>IF('5 回転'!D11&lt;&gt;"",1,0)</f>
        <v>0</v>
      </c>
      <c r="AK109" s="88">
        <f>IF('5 回転'!F11&lt;&gt;"",1,0)</f>
        <v>0</v>
      </c>
      <c r="AL109" s="88">
        <f>IF('5 回転'!K11&lt;&gt;"",1,0)</f>
        <v>0</v>
      </c>
      <c r="AM109" s="88">
        <f>IF('5 回転'!M11&lt;&gt;"",1,0)</f>
        <v>0</v>
      </c>
    </row>
    <row r="110" spans="1:39" s="88" customFormat="1" hidden="1" x14ac:dyDescent="0.15">
      <c r="A110" s="14"/>
      <c r="J110" s="14"/>
      <c r="K110" s="88" t="s">
        <v>101</v>
      </c>
      <c r="L110" s="88">
        <f>IF('1 回転'!D13&lt;&gt;"",1,0)</f>
        <v>0</v>
      </c>
      <c r="M110" s="88">
        <f>IF('1 回転'!F13&lt;&gt;"",1,0)</f>
        <v>0</v>
      </c>
      <c r="N110" s="88">
        <f>IF('1 回転'!K13&lt;&gt;"",1,0)</f>
        <v>0</v>
      </c>
      <c r="O110" s="88">
        <f>IF('1 回転'!M13&lt;&gt;"",1,0)</f>
        <v>0</v>
      </c>
      <c r="R110" s="88">
        <f>IF('2 回転'!D13&lt;&gt;"",1,0)</f>
        <v>0</v>
      </c>
      <c r="S110" s="88">
        <f>IF('2 回転'!F13&lt;&gt;"",1,0)</f>
        <v>0</v>
      </c>
      <c r="T110" s="88">
        <f>IF('2 回転'!K13&lt;&gt;"",1,0)</f>
        <v>0</v>
      </c>
      <c r="U110" s="88">
        <f>IF('2 回転'!M13&lt;&gt;"",1,0)</f>
        <v>0</v>
      </c>
      <c r="X110" s="88">
        <f>IF('3 回転'!D13&lt;&gt;"",1,0)</f>
        <v>0</v>
      </c>
      <c r="Y110" s="88">
        <f>IF('3 回転'!F13&lt;&gt;"",1,0)</f>
        <v>0</v>
      </c>
      <c r="Z110" s="88">
        <f>IF('3 回転'!K13&lt;&gt;"",1,0)</f>
        <v>0</v>
      </c>
      <c r="AA110" s="88">
        <f>IF('3 回転'!M13&lt;&gt;"",1,0)</f>
        <v>0</v>
      </c>
      <c r="AD110" s="88">
        <f>IF('4 回転'!D13&lt;&gt;"",1,0)</f>
        <v>0</v>
      </c>
      <c r="AE110" s="88">
        <f>IF('4 回転'!F13&lt;&gt;"",1,0)</f>
        <v>0</v>
      </c>
      <c r="AF110" s="88">
        <f>IF('4 回転'!K13&lt;&gt;"",1,0)</f>
        <v>0</v>
      </c>
      <c r="AG110" s="88">
        <f>IF('4 回転'!M13&lt;&gt;"",1,0)</f>
        <v>0</v>
      </c>
      <c r="AJ110" s="88">
        <f>IF('5 回転'!D13&lt;&gt;"",1,0)</f>
        <v>0</v>
      </c>
      <c r="AK110" s="88">
        <f>IF('5 回転'!F13&lt;&gt;"",1,0)</f>
        <v>0</v>
      </c>
      <c r="AL110" s="88">
        <f>IF('5 回転'!K13&lt;&gt;"",1,0)</f>
        <v>0</v>
      </c>
      <c r="AM110" s="88">
        <f>IF('5 回転'!M13&lt;&gt;"",1,0)</f>
        <v>0</v>
      </c>
    </row>
    <row r="111" spans="1:39" s="88" customFormat="1" hidden="1" x14ac:dyDescent="0.15">
      <c r="A111" s="14"/>
      <c r="J111" s="14"/>
      <c r="K111" s="88" t="s">
        <v>102</v>
      </c>
      <c r="L111" s="88">
        <f>IF('1 回転'!D15&lt;&gt;"",1,0)</f>
        <v>0</v>
      </c>
      <c r="M111" s="88">
        <f>IF('1 回転'!F15&lt;&gt;"",1,0)</f>
        <v>0</v>
      </c>
      <c r="N111" s="88">
        <f>IF('1 回転'!K15&lt;&gt;"",1,0)</f>
        <v>0</v>
      </c>
      <c r="O111" s="88">
        <f>IF('1 回転'!M15&lt;&gt;"",1,0)</f>
        <v>0</v>
      </c>
      <c r="R111" s="88">
        <f>IF('2 回転'!D15&lt;&gt;"",1,0)</f>
        <v>0</v>
      </c>
      <c r="S111" s="88">
        <f>IF('2 回転'!F15&lt;&gt;"",1,0)</f>
        <v>0</v>
      </c>
      <c r="T111" s="88">
        <f>IF('2 回転'!K15&lt;&gt;"",1,0)</f>
        <v>0</v>
      </c>
      <c r="U111" s="88">
        <f>IF('2 回転'!M15&lt;&gt;"",1,0)</f>
        <v>0</v>
      </c>
      <c r="X111" s="88">
        <f>IF('3 回転'!D15&lt;&gt;"",1,0)</f>
        <v>0</v>
      </c>
      <c r="Y111" s="88">
        <f>IF('3 回転'!F15&lt;&gt;"",1,0)</f>
        <v>0</v>
      </c>
      <c r="Z111" s="88">
        <f>IF('3 回転'!K15&lt;&gt;"",1,0)</f>
        <v>0</v>
      </c>
      <c r="AA111" s="88">
        <f>IF('3 回転'!M15&lt;&gt;"",1,0)</f>
        <v>0</v>
      </c>
      <c r="AD111" s="88">
        <f>IF('4 回転'!D15&lt;&gt;"",1,0)</f>
        <v>0</v>
      </c>
      <c r="AE111" s="88">
        <f>IF('4 回転'!F15&lt;&gt;"",1,0)</f>
        <v>0</v>
      </c>
      <c r="AF111" s="88">
        <f>IF('4 回転'!K15&lt;&gt;"",1,0)</f>
        <v>0</v>
      </c>
      <c r="AG111" s="88">
        <f>IF('4 回転'!M15&lt;&gt;"",1,0)</f>
        <v>0</v>
      </c>
      <c r="AJ111" s="88">
        <f>IF('5 回転'!D15&lt;&gt;"",1,0)</f>
        <v>0</v>
      </c>
      <c r="AK111" s="88">
        <f>IF('5 回転'!F15&lt;&gt;"",1,0)</f>
        <v>0</v>
      </c>
      <c r="AL111" s="88">
        <f>IF('5 回転'!K15&lt;&gt;"",1,0)</f>
        <v>0</v>
      </c>
      <c r="AM111" s="88">
        <f>IF('5 回転'!M15&lt;&gt;"",1,0)</f>
        <v>0</v>
      </c>
    </row>
    <row r="112" spans="1:39" s="88" customFormat="1" hidden="1" x14ac:dyDescent="0.15">
      <c r="A112" s="14"/>
      <c r="J112" s="14"/>
      <c r="K112" s="88" t="s">
        <v>103</v>
      </c>
      <c r="L112" s="88">
        <f>IF('1 回転'!D17&lt;&gt;"",1,0)</f>
        <v>0</v>
      </c>
      <c r="M112" s="88">
        <f>IF('1 回転'!F17&lt;&gt;"",1,0)</f>
        <v>0</v>
      </c>
      <c r="N112" s="88">
        <f>IF('1 回転'!K17&lt;&gt;"",1,0)</f>
        <v>0</v>
      </c>
      <c r="O112" s="88">
        <f>IF('1 回転'!M17&lt;&gt;"",1,0)</f>
        <v>0</v>
      </c>
      <c r="R112" s="88">
        <f>IF('2 回転'!D17&lt;&gt;"",1,0)</f>
        <v>0</v>
      </c>
      <c r="S112" s="88">
        <f>IF('2 回転'!F17&lt;&gt;"",1,0)</f>
        <v>0</v>
      </c>
      <c r="T112" s="88">
        <f>IF('2 回転'!K17&lt;&gt;"",1,0)</f>
        <v>0</v>
      </c>
      <c r="U112" s="88">
        <f>IF('2 回転'!M17&lt;&gt;"",1,0)</f>
        <v>0</v>
      </c>
      <c r="X112" s="88">
        <f>IF('3 回転'!D17&lt;&gt;"",1,0)</f>
        <v>0</v>
      </c>
      <c r="Y112" s="88">
        <f>IF('3 回転'!F17&lt;&gt;"",1,0)</f>
        <v>0</v>
      </c>
      <c r="Z112" s="88">
        <f>IF('3 回転'!K17&lt;&gt;"",1,0)</f>
        <v>0</v>
      </c>
      <c r="AA112" s="88">
        <f>IF('3 回転'!M17&lt;&gt;"",1,0)</f>
        <v>0</v>
      </c>
      <c r="AD112" s="88">
        <f>IF('4 回転'!D17&lt;&gt;"",1,0)</f>
        <v>0</v>
      </c>
      <c r="AE112" s="88">
        <f>IF('4 回転'!F17&lt;&gt;"",1,0)</f>
        <v>0</v>
      </c>
      <c r="AF112" s="88">
        <f>IF('4 回転'!K17&lt;&gt;"",1,0)</f>
        <v>0</v>
      </c>
      <c r="AG112" s="88">
        <f>IF('4 回転'!M17&lt;&gt;"",1,0)</f>
        <v>0</v>
      </c>
      <c r="AJ112" s="88">
        <f>IF('5 回転'!D17&lt;&gt;"",1,0)</f>
        <v>0</v>
      </c>
      <c r="AK112" s="88">
        <f>IF('5 回転'!F17&lt;&gt;"",1,0)</f>
        <v>0</v>
      </c>
      <c r="AL112" s="88">
        <f>IF('5 回転'!K17&lt;&gt;"",1,0)</f>
        <v>0</v>
      </c>
      <c r="AM112" s="88">
        <f>IF('5 回転'!M17&lt;&gt;"",1,0)</f>
        <v>0</v>
      </c>
    </row>
    <row r="113" spans="1:41" s="88" customFormat="1" hidden="1" x14ac:dyDescent="0.15">
      <c r="A113" s="14"/>
      <c r="J113" s="14"/>
      <c r="K113" s="88" t="s">
        <v>104</v>
      </c>
      <c r="L113" s="88">
        <f>IF('1 回転'!D19&lt;&gt;"",1,0)</f>
        <v>0</v>
      </c>
      <c r="M113" s="88">
        <f>IF('1 回転'!F19&lt;&gt;"",1,0)</f>
        <v>0</v>
      </c>
      <c r="N113" s="88">
        <f>IF('1 回転'!K19&lt;&gt;"",1,0)</f>
        <v>0</v>
      </c>
      <c r="O113" s="88">
        <f>IF('1 回転'!M19&lt;&gt;"",1,0)</f>
        <v>0</v>
      </c>
      <c r="R113" s="88">
        <f>IF('2 回転'!D19&lt;&gt;"",1,0)</f>
        <v>0</v>
      </c>
      <c r="S113" s="88">
        <f>IF('2 回転'!F19&lt;&gt;"",1,0)</f>
        <v>0</v>
      </c>
      <c r="T113" s="88">
        <f>IF('2 回転'!K19&lt;&gt;"",1,0)</f>
        <v>0</v>
      </c>
      <c r="U113" s="88">
        <f>IF('2 回転'!M19&lt;&gt;"",1,0)</f>
        <v>0</v>
      </c>
      <c r="X113" s="88">
        <f>IF('3 回転'!D19&lt;&gt;"",1,0)</f>
        <v>0</v>
      </c>
      <c r="Y113" s="88">
        <f>IF('3 回転'!F19&lt;&gt;"",1,0)</f>
        <v>0</v>
      </c>
      <c r="Z113" s="88">
        <f>IF('3 回転'!K19&lt;&gt;"",1,0)</f>
        <v>0</v>
      </c>
      <c r="AA113" s="88">
        <f>IF('3 回転'!M19&lt;&gt;"",1,0)</f>
        <v>0</v>
      </c>
      <c r="AD113" s="88">
        <f>IF('4 回転'!D19&lt;&gt;"",1,0)</f>
        <v>0</v>
      </c>
      <c r="AE113" s="88">
        <f>IF('4 回転'!F19&lt;&gt;"",1,0)</f>
        <v>0</v>
      </c>
      <c r="AF113" s="88">
        <f>IF('4 回転'!K19&lt;&gt;"",1,0)</f>
        <v>0</v>
      </c>
      <c r="AG113" s="88">
        <f>IF('4 回転'!M19&lt;&gt;"",1,0)</f>
        <v>0</v>
      </c>
      <c r="AJ113" s="88">
        <f>IF('5 回転'!D19&lt;&gt;"",1,0)</f>
        <v>0</v>
      </c>
      <c r="AK113" s="88">
        <f>IF('5 回転'!F19&lt;&gt;"",1,0)</f>
        <v>0</v>
      </c>
      <c r="AL113" s="88">
        <f>IF('5 回転'!K19&lt;&gt;"",1,0)</f>
        <v>0</v>
      </c>
      <c r="AM113" s="88">
        <f>IF('5 回転'!M19&lt;&gt;"",1,0)</f>
        <v>0</v>
      </c>
    </row>
    <row r="114" spans="1:41" s="88" customFormat="1" hidden="1" x14ac:dyDescent="0.15">
      <c r="A114" s="14"/>
      <c r="J114" s="14"/>
      <c r="K114" s="88" t="s">
        <v>105</v>
      </c>
      <c r="L114" s="88">
        <f>IF('1 回転'!D21&lt;&gt;"",1,0)</f>
        <v>0</v>
      </c>
      <c r="M114" s="88">
        <f>IF('1 回転'!F21&lt;&gt;"",1,0)</f>
        <v>0</v>
      </c>
      <c r="N114" s="88">
        <f>IF('1 回転'!K21&lt;&gt;"",1,0)</f>
        <v>0</v>
      </c>
      <c r="O114" s="88">
        <f>IF('1 回転'!M21&lt;&gt;"",1,0)</f>
        <v>0</v>
      </c>
      <c r="R114" s="88">
        <f>IF('2 回転'!D21&lt;&gt;"",1,0)</f>
        <v>0</v>
      </c>
      <c r="S114" s="88">
        <f>IF('2 回転'!F21&lt;&gt;"",1,0)</f>
        <v>0</v>
      </c>
      <c r="T114" s="88">
        <f>IF('2 回転'!K21&lt;&gt;"",1,0)</f>
        <v>0</v>
      </c>
      <c r="U114" s="88">
        <f>IF('2 回転'!M21&lt;&gt;"",1,0)</f>
        <v>0</v>
      </c>
      <c r="X114" s="88">
        <f>IF('3 回転'!D21&lt;&gt;"",1,0)</f>
        <v>0</v>
      </c>
      <c r="Y114" s="88">
        <f>IF('3 回転'!F21&lt;&gt;"",1,0)</f>
        <v>0</v>
      </c>
      <c r="Z114" s="88">
        <f>IF('3 回転'!K21&lt;&gt;"",1,0)</f>
        <v>0</v>
      </c>
      <c r="AA114" s="88">
        <f>IF('3 回転'!M21&lt;&gt;"",1,0)</f>
        <v>0</v>
      </c>
      <c r="AD114" s="88">
        <f>IF('4 回転'!D21&lt;&gt;"",1,0)</f>
        <v>0</v>
      </c>
      <c r="AE114" s="88">
        <f>IF('4 回転'!F21&lt;&gt;"",1,0)</f>
        <v>0</v>
      </c>
      <c r="AF114" s="88">
        <f>IF('4 回転'!K21&lt;&gt;"",1,0)</f>
        <v>0</v>
      </c>
      <c r="AG114" s="88">
        <f>IF('4 回転'!M21&lt;&gt;"",1,0)</f>
        <v>0</v>
      </c>
      <c r="AJ114" s="88">
        <f>IF('5 回転'!D21&lt;&gt;"",1,0)</f>
        <v>0</v>
      </c>
      <c r="AK114" s="88">
        <f>IF('5 回転'!F21&lt;&gt;"",1,0)</f>
        <v>0</v>
      </c>
      <c r="AL114" s="88">
        <f>IF('5 回転'!K21&lt;&gt;"",1,0)</f>
        <v>0</v>
      </c>
      <c r="AM114" s="88">
        <f>IF('5 回転'!M21&lt;&gt;"",1,0)</f>
        <v>0</v>
      </c>
    </row>
    <row r="115" spans="1:41" s="88" customFormat="1" hidden="1" x14ac:dyDescent="0.15">
      <c r="A115" s="14"/>
      <c r="J115" s="14"/>
      <c r="K115" s="88" t="s">
        <v>106</v>
      </c>
      <c r="L115" s="88">
        <f>IF('1 回転'!D23&lt;&gt;"",1,0)</f>
        <v>0</v>
      </c>
      <c r="M115" s="88">
        <f>IF('1 回転'!F23&lt;&gt;"",1,0)</f>
        <v>0</v>
      </c>
      <c r="N115" s="88">
        <f>IF('1 回転'!K23&lt;&gt;"",1,0)</f>
        <v>0</v>
      </c>
      <c r="O115" s="88">
        <f>IF('1 回転'!M23&lt;&gt;"",1,0)</f>
        <v>0</v>
      </c>
      <c r="R115" s="88">
        <f>IF('2 回転'!D23&lt;&gt;"",1,0)</f>
        <v>0</v>
      </c>
      <c r="S115" s="88">
        <f>IF('2 回転'!F23&lt;&gt;"",1,0)</f>
        <v>0</v>
      </c>
      <c r="T115" s="88">
        <f>IF('2 回転'!K23&lt;&gt;"",1,0)</f>
        <v>0</v>
      </c>
      <c r="U115" s="88">
        <f>IF('2 回転'!M23&lt;&gt;"",1,0)</f>
        <v>0</v>
      </c>
      <c r="X115" s="88">
        <f>IF('3 回転'!D23&lt;&gt;"",1,0)</f>
        <v>0</v>
      </c>
      <c r="Y115" s="88">
        <f>IF('3 回転'!F23&lt;&gt;"",1,0)</f>
        <v>0</v>
      </c>
      <c r="Z115" s="88">
        <f>IF('3 回転'!K23&lt;&gt;"",1,0)</f>
        <v>0</v>
      </c>
      <c r="AA115" s="88">
        <f>IF('3 回転'!M23&lt;&gt;"",1,0)</f>
        <v>0</v>
      </c>
      <c r="AD115" s="88">
        <f>IF('4 回転'!D23&lt;&gt;"",1,0)</f>
        <v>0</v>
      </c>
      <c r="AE115" s="88">
        <f>IF('4 回転'!F23&lt;&gt;"",1,0)</f>
        <v>0</v>
      </c>
      <c r="AF115" s="88">
        <f>IF('4 回転'!K23&lt;&gt;"",1,0)</f>
        <v>0</v>
      </c>
      <c r="AG115" s="88">
        <f>IF('4 回転'!M23&lt;&gt;"",1,0)</f>
        <v>0</v>
      </c>
      <c r="AJ115" s="88">
        <f>IF('5 回転'!D23&lt;&gt;"",1,0)</f>
        <v>0</v>
      </c>
      <c r="AK115" s="88">
        <f>IF('5 回転'!F23&lt;&gt;"",1,0)</f>
        <v>0</v>
      </c>
      <c r="AL115" s="88">
        <f>IF('5 回転'!K23&lt;&gt;"",1,0)</f>
        <v>0</v>
      </c>
      <c r="AM115" s="88">
        <f>IF('5 回転'!M23&lt;&gt;"",1,0)</f>
        <v>0</v>
      </c>
    </row>
    <row r="116" spans="1:41" s="88" customFormat="1" hidden="1" x14ac:dyDescent="0.15">
      <c r="A116" s="14"/>
      <c r="J116" s="14"/>
      <c r="K116" s="88" t="s">
        <v>107</v>
      </c>
      <c r="L116" s="88">
        <f>IF('1 回転'!D25&lt;&gt;"",1,0)</f>
        <v>0</v>
      </c>
      <c r="M116" s="88">
        <f>IF('1 回転'!F25&lt;&gt;"",1,0)</f>
        <v>0</v>
      </c>
      <c r="N116" s="88">
        <f>IF('1 回転'!K25&lt;&gt;"",1,0)</f>
        <v>0</v>
      </c>
      <c r="O116" s="88">
        <f>IF('1 回転'!M25&lt;&gt;"",1,0)</f>
        <v>0</v>
      </c>
      <c r="R116" s="88">
        <f>IF('2 回転'!D25&lt;&gt;"",1,0)</f>
        <v>0</v>
      </c>
      <c r="S116" s="88">
        <f>IF('2 回転'!F25&lt;&gt;"",1,0)</f>
        <v>0</v>
      </c>
      <c r="T116" s="88">
        <f>IF('2 回転'!K25&lt;&gt;"",1,0)</f>
        <v>0</v>
      </c>
      <c r="U116" s="88">
        <f>IF('2 回転'!M25&lt;&gt;"",1,0)</f>
        <v>0</v>
      </c>
      <c r="X116" s="88">
        <f>IF('3 回転'!D25&lt;&gt;"",1,0)</f>
        <v>0</v>
      </c>
      <c r="Y116" s="88">
        <f>IF('3 回転'!F25&lt;&gt;"",1,0)</f>
        <v>0</v>
      </c>
      <c r="Z116" s="88">
        <f>IF('3 回転'!K25&lt;&gt;"",1,0)</f>
        <v>0</v>
      </c>
      <c r="AA116" s="88">
        <f>IF('3 回転'!M25&lt;&gt;"",1,0)</f>
        <v>0</v>
      </c>
      <c r="AD116" s="88">
        <f>IF('4 回転'!D25&lt;&gt;"",1,0)</f>
        <v>0</v>
      </c>
      <c r="AE116" s="88">
        <f>IF('4 回転'!F25&lt;&gt;"",1,0)</f>
        <v>0</v>
      </c>
      <c r="AF116" s="88">
        <f>IF('4 回転'!K25&lt;&gt;"",1,0)</f>
        <v>0</v>
      </c>
      <c r="AG116" s="88">
        <f>IF('4 回転'!M25&lt;&gt;"",1,0)</f>
        <v>0</v>
      </c>
      <c r="AJ116" s="88">
        <f>IF('5 回転'!D25&lt;&gt;"",1,0)</f>
        <v>0</v>
      </c>
      <c r="AK116" s="88">
        <f>IF('5 回転'!F25&lt;&gt;"",1,0)</f>
        <v>0</v>
      </c>
      <c r="AL116" s="88">
        <f>IF('5 回転'!K25&lt;&gt;"",1,0)</f>
        <v>0</v>
      </c>
      <c r="AM116" s="88">
        <f>IF('5 回転'!M25&lt;&gt;"",1,0)</f>
        <v>0</v>
      </c>
    </row>
    <row r="117" spans="1:41" s="88" customFormat="1" hidden="1" x14ac:dyDescent="0.15">
      <c r="A117" s="14"/>
      <c r="J117" s="14"/>
      <c r="K117" s="88" t="s">
        <v>108</v>
      </c>
      <c r="L117" s="88">
        <f>IF('1 回転'!D27&lt;&gt;"",1,0)</f>
        <v>0</v>
      </c>
      <c r="M117" s="88">
        <f>IF('1 回転'!F27&lt;&gt;"",1,0)</f>
        <v>0</v>
      </c>
      <c r="N117" s="88">
        <f>IF('1 回転'!K27&lt;&gt;"",1,0)</f>
        <v>0</v>
      </c>
      <c r="O117" s="88">
        <f>IF('1 回転'!M27&lt;&gt;"",1,0)</f>
        <v>0</v>
      </c>
      <c r="R117" s="88">
        <f>IF('2 回転'!D27&lt;&gt;"",1,0)</f>
        <v>0</v>
      </c>
      <c r="S117" s="88">
        <f>IF('2 回転'!F27&lt;&gt;"",1,0)</f>
        <v>0</v>
      </c>
      <c r="T117" s="88">
        <f>IF('2 回転'!K27&lt;&gt;"",1,0)</f>
        <v>0</v>
      </c>
      <c r="U117" s="88">
        <f>IF('2 回転'!M27&lt;&gt;"",1,0)</f>
        <v>0</v>
      </c>
      <c r="X117" s="88">
        <f>IF('3 回転'!D27&lt;&gt;"",1,0)</f>
        <v>0</v>
      </c>
      <c r="Y117" s="88">
        <f>IF('3 回転'!F27&lt;&gt;"",1,0)</f>
        <v>0</v>
      </c>
      <c r="Z117" s="88">
        <f>IF('3 回転'!K27&lt;&gt;"",1,0)</f>
        <v>0</v>
      </c>
      <c r="AA117" s="88">
        <f>IF('3 回転'!M27&lt;&gt;"",1,0)</f>
        <v>0</v>
      </c>
      <c r="AD117" s="88">
        <f>IF('4 回転'!D27&lt;&gt;"",1,0)</f>
        <v>0</v>
      </c>
      <c r="AE117" s="88">
        <f>IF('4 回転'!F27&lt;&gt;"",1,0)</f>
        <v>0</v>
      </c>
      <c r="AF117" s="88">
        <f>IF('4 回転'!K27&lt;&gt;"",1,0)</f>
        <v>0</v>
      </c>
      <c r="AG117" s="88">
        <f>IF('4 回転'!M27&lt;&gt;"",1,0)</f>
        <v>0</v>
      </c>
      <c r="AJ117" s="88">
        <f>IF('5 回転'!D27&lt;&gt;"",1,0)</f>
        <v>0</v>
      </c>
      <c r="AK117" s="88">
        <f>IF('5 回転'!F27&lt;&gt;"",1,0)</f>
        <v>0</v>
      </c>
      <c r="AL117" s="88">
        <f>IF('5 回転'!K27&lt;&gt;"",1,0)</f>
        <v>0</v>
      </c>
      <c r="AM117" s="88">
        <f>IF('5 回転'!M27&lt;&gt;"",1,0)</f>
        <v>0</v>
      </c>
    </row>
    <row r="118" spans="1:41" s="88" customFormat="1" hidden="1" x14ac:dyDescent="0.15">
      <c r="A118" s="14"/>
      <c r="J118" s="14"/>
      <c r="K118" s="88" t="s">
        <v>109</v>
      </c>
      <c r="L118" s="88">
        <f>IF('1 回転'!D29&lt;&gt;"",1,0)</f>
        <v>0</v>
      </c>
      <c r="M118" s="88">
        <f>IF('1 回転'!F29&lt;&gt;"",1,0)</f>
        <v>0</v>
      </c>
      <c r="N118" s="88">
        <f>IF('1 回転'!K29&lt;&gt;"",1,0)</f>
        <v>0</v>
      </c>
      <c r="O118" s="88">
        <f>IF('1 回転'!M29&lt;&gt;"",1,0)</f>
        <v>0</v>
      </c>
      <c r="R118" s="88">
        <f>IF('2 回転'!D29&lt;&gt;"",1,0)</f>
        <v>0</v>
      </c>
      <c r="S118" s="88">
        <f>IF('2 回転'!F29&lt;&gt;"",1,0)</f>
        <v>0</v>
      </c>
      <c r="T118" s="88">
        <f>IF('2 回転'!K29&lt;&gt;"",1,0)</f>
        <v>0</v>
      </c>
      <c r="U118" s="88">
        <f>IF('2 回転'!M29&lt;&gt;"",1,0)</f>
        <v>0</v>
      </c>
      <c r="X118" s="88">
        <f>IF('3 回転'!D29&lt;&gt;"",1,0)</f>
        <v>0</v>
      </c>
      <c r="Y118" s="88">
        <f>IF('3 回転'!F29&lt;&gt;"",1,0)</f>
        <v>0</v>
      </c>
      <c r="Z118" s="88">
        <f>IF('3 回転'!K29&lt;&gt;"",1,0)</f>
        <v>0</v>
      </c>
      <c r="AA118" s="88">
        <f>IF('3 回転'!M29&lt;&gt;"",1,0)</f>
        <v>0</v>
      </c>
      <c r="AD118" s="88">
        <f>IF('4 回転'!D29&lt;&gt;"",1,0)</f>
        <v>0</v>
      </c>
      <c r="AE118" s="88">
        <f>IF('4 回転'!F29&lt;&gt;"",1,0)</f>
        <v>0</v>
      </c>
      <c r="AF118" s="88">
        <f>IF('4 回転'!K29&lt;&gt;"",1,0)</f>
        <v>0</v>
      </c>
      <c r="AG118" s="88">
        <f>IF('4 回転'!M29&lt;&gt;"",1,0)</f>
        <v>0</v>
      </c>
      <c r="AJ118" s="88">
        <f>IF('5 回転'!D29&lt;&gt;"",1,0)</f>
        <v>0</v>
      </c>
      <c r="AK118" s="88">
        <f>IF('5 回転'!F29&lt;&gt;"",1,0)</f>
        <v>0</v>
      </c>
      <c r="AL118" s="88">
        <f>IF('5 回転'!K29&lt;&gt;"",1,0)</f>
        <v>0</v>
      </c>
      <c r="AM118" s="88">
        <f>IF('5 回転'!M29&lt;&gt;"",1,0)</f>
        <v>0</v>
      </c>
    </row>
    <row r="119" spans="1:41" s="88" customFormat="1" hidden="1" x14ac:dyDescent="0.15">
      <c r="A119" s="14"/>
      <c r="J119" s="14"/>
      <c r="K119" s="88" t="s">
        <v>110</v>
      </c>
      <c r="L119" s="88">
        <f>IF('1 回転'!D31&lt;&gt;"",1,0)</f>
        <v>0</v>
      </c>
      <c r="M119" s="88">
        <f>IF('1 回転'!F31&lt;&gt;"",1,0)</f>
        <v>0</v>
      </c>
      <c r="N119" s="88">
        <f>IF('1 回転'!K31&lt;&gt;"",1,0)</f>
        <v>0</v>
      </c>
      <c r="O119" s="88">
        <f>IF('1 回転'!M31&lt;&gt;"",1,0)</f>
        <v>0</v>
      </c>
      <c r="R119" s="88">
        <f>IF('2 回転'!D31&lt;&gt;"",1,0)</f>
        <v>0</v>
      </c>
      <c r="S119" s="88">
        <f>IF('2 回転'!F31&lt;&gt;"",1,0)</f>
        <v>0</v>
      </c>
      <c r="T119" s="88">
        <f>IF('2 回転'!K31&lt;&gt;"",1,0)</f>
        <v>0</v>
      </c>
      <c r="U119" s="88">
        <f>IF('2 回転'!M31&lt;&gt;"",1,0)</f>
        <v>0</v>
      </c>
      <c r="X119" s="88">
        <f>IF('3 回転'!D31&lt;&gt;"",1,0)</f>
        <v>0</v>
      </c>
      <c r="Y119" s="88">
        <f>IF('3 回転'!F31&lt;&gt;"",1,0)</f>
        <v>0</v>
      </c>
      <c r="Z119" s="88">
        <f>IF('3 回転'!K31&lt;&gt;"",1,0)</f>
        <v>0</v>
      </c>
      <c r="AA119" s="88">
        <f>IF('3 回転'!M31&lt;&gt;"",1,0)</f>
        <v>0</v>
      </c>
      <c r="AD119" s="88">
        <f>IF('4 回転'!D31&lt;&gt;"",1,0)</f>
        <v>0</v>
      </c>
      <c r="AE119" s="88">
        <f>IF('4 回転'!F31&lt;&gt;"",1,0)</f>
        <v>0</v>
      </c>
      <c r="AF119" s="88">
        <f>IF('4 回転'!K31&lt;&gt;"",1,0)</f>
        <v>0</v>
      </c>
      <c r="AG119" s="88">
        <f>IF('4 回転'!M31&lt;&gt;"",1,0)</f>
        <v>0</v>
      </c>
      <c r="AJ119" s="88">
        <f>IF('5 回転'!D31&lt;&gt;"",1,0)</f>
        <v>0</v>
      </c>
      <c r="AK119" s="88">
        <f>IF('5 回転'!F31&lt;&gt;"",1,0)</f>
        <v>0</v>
      </c>
      <c r="AL119" s="88">
        <f>IF('5 回転'!K31&lt;&gt;"",1,0)</f>
        <v>0</v>
      </c>
      <c r="AM119" s="88">
        <f>IF('5 回転'!M31&lt;&gt;"",1,0)</f>
        <v>0</v>
      </c>
    </row>
    <row r="120" spans="1:41" s="88" customFormat="1" hidden="1" x14ac:dyDescent="0.15">
      <c r="A120" s="14"/>
      <c r="J120" s="14"/>
      <c r="K120" s="88" t="s">
        <v>111</v>
      </c>
      <c r="L120" s="88">
        <f>IF('1 回転'!D33&lt;&gt;"",1,0)</f>
        <v>0</v>
      </c>
      <c r="M120" s="88">
        <f>IF('1 回転'!F33&lt;&gt;"",1,0)</f>
        <v>0</v>
      </c>
      <c r="N120" s="88">
        <f>IF('1 回転'!K33&lt;&gt;"",1,0)</f>
        <v>0</v>
      </c>
      <c r="O120" s="88">
        <f>IF('1 回転'!M33&lt;&gt;"",1,0)</f>
        <v>0</v>
      </c>
      <c r="R120" s="88">
        <f>IF('2 回転'!D33&lt;&gt;"",1,0)</f>
        <v>0</v>
      </c>
      <c r="S120" s="88">
        <f>IF('2 回転'!F33&lt;&gt;"",1,0)</f>
        <v>0</v>
      </c>
      <c r="T120" s="88">
        <f>IF('2 回転'!K33&lt;&gt;"",1,0)</f>
        <v>0</v>
      </c>
      <c r="U120" s="88">
        <f>IF('2 回転'!M33&lt;&gt;"",1,0)</f>
        <v>0</v>
      </c>
      <c r="X120" s="88">
        <f>IF('3 回転'!D33&lt;&gt;"",1,0)</f>
        <v>0</v>
      </c>
      <c r="Y120" s="88">
        <f>IF('3 回転'!F33&lt;&gt;"",1,0)</f>
        <v>0</v>
      </c>
      <c r="Z120" s="88">
        <f>IF('3 回転'!K33&lt;&gt;"",1,0)</f>
        <v>0</v>
      </c>
      <c r="AA120" s="88">
        <f>IF('3 回転'!M33&lt;&gt;"",1,0)</f>
        <v>0</v>
      </c>
      <c r="AD120" s="88">
        <f>IF('4 回転'!D33&lt;&gt;"",1,0)</f>
        <v>0</v>
      </c>
      <c r="AE120" s="88">
        <f>IF('4 回転'!F33&lt;&gt;"",1,0)</f>
        <v>0</v>
      </c>
      <c r="AF120" s="88">
        <f>IF('4 回転'!K33&lt;&gt;"",1,0)</f>
        <v>0</v>
      </c>
      <c r="AG120" s="88">
        <f>IF('4 回転'!M33&lt;&gt;"",1,0)</f>
        <v>0</v>
      </c>
      <c r="AJ120" s="88">
        <f>IF('5 回転'!D33&lt;&gt;"",1,0)</f>
        <v>0</v>
      </c>
      <c r="AK120" s="88">
        <f>IF('5 回転'!F33&lt;&gt;"",1,0)</f>
        <v>0</v>
      </c>
      <c r="AL120" s="88">
        <f>IF('5 回転'!K33&lt;&gt;"",1,0)</f>
        <v>0</v>
      </c>
      <c r="AM120" s="88">
        <f>IF('5 回転'!M33&lt;&gt;"",1,0)</f>
        <v>0</v>
      </c>
    </row>
    <row r="121" spans="1:41" s="88" customFormat="1" hidden="1" x14ac:dyDescent="0.15">
      <c r="A121" s="14"/>
      <c r="J121" s="14"/>
    </row>
    <row r="122" spans="1:41" s="88" customFormat="1" hidden="1" x14ac:dyDescent="0.15">
      <c r="A122" s="14"/>
      <c r="J122" s="14"/>
      <c r="K122" s="88">
        <v>1</v>
      </c>
      <c r="L122" s="88">
        <v>2</v>
      </c>
      <c r="M122" s="88">
        <v>3</v>
      </c>
      <c r="N122" s="88">
        <v>4</v>
      </c>
      <c r="O122" s="88">
        <v>5</v>
      </c>
      <c r="P122" s="88">
        <v>6</v>
      </c>
      <c r="Q122" s="88">
        <v>7</v>
      </c>
      <c r="R122" s="88">
        <v>8</v>
      </c>
      <c r="S122" s="88">
        <v>9</v>
      </c>
      <c r="T122" s="88">
        <v>10</v>
      </c>
      <c r="U122" s="88">
        <v>11</v>
      </c>
      <c r="V122" s="88">
        <v>12</v>
      </c>
      <c r="W122" s="88">
        <v>13</v>
      </c>
      <c r="X122" s="88">
        <v>14</v>
      </c>
      <c r="Y122" s="88">
        <v>15</v>
      </c>
      <c r="Z122" s="88">
        <v>16</v>
      </c>
      <c r="AA122" s="88">
        <v>17</v>
      </c>
      <c r="AB122" s="88">
        <v>18</v>
      </c>
      <c r="AC122" s="88">
        <v>19</v>
      </c>
      <c r="AD122" s="88">
        <v>20</v>
      </c>
      <c r="AE122" s="88">
        <v>21</v>
      </c>
      <c r="AF122" s="88">
        <v>22</v>
      </c>
      <c r="AG122" s="88">
        <v>23</v>
      </c>
      <c r="AH122" s="88">
        <v>24</v>
      </c>
      <c r="AI122" s="88">
        <v>25</v>
      </c>
      <c r="AJ122" s="88">
        <v>26</v>
      </c>
      <c r="AK122" s="88">
        <v>27</v>
      </c>
      <c r="AL122" s="88">
        <v>28</v>
      </c>
      <c r="AM122" s="88">
        <v>29</v>
      </c>
      <c r="AN122" s="88">
        <v>30</v>
      </c>
      <c r="AO122" s="88">
        <v>31</v>
      </c>
    </row>
    <row r="123" spans="1:41" s="88" customFormat="1" hidden="1" x14ac:dyDescent="0.15">
      <c r="A123" s="14"/>
      <c r="J123" s="14"/>
      <c r="K123" s="88" t="s">
        <v>80</v>
      </c>
      <c r="L123" s="88" t="s">
        <v>75</v>
      </c>
      <c r="N123" s="88" t="s">
        <v>76</v>
      </c>
      <c r="P123" s="88" t="s">
        <v>77</v>
      </c>
      <c r="R123" s="88" t="s">
        <v>75</v>
      </c>
      <c r="T123" s="88" t="s">
        <v>76</v>
      </c>
      <c r="V123" s="88" t="s">
        <v>77</v>
      </c>
      <c r="X123" s="88" t="s">
        <v>75</v>
      </c>
      <c r="Z123" s="88" t="s">
        <v>76</v>
      </c>
      <c r="AB123" s="88" t="s">
        <v>77</v>
      </c>
      <c r="AD123" s="88" t="s">
        <v>75</v>
      </c>
      <c r="AF123" s="88" t="s">
        <v>76</v>
      </c>
      <c r="AH123" s="88" t="s">
        <v>77</v>
      </c>
      <c r="AJ123" s="88" t="s">
        <v>75</v>
      </c>
      <c r="AL123" s="88" t="s">
        <v>76</v>
      </c>
      <c r="AN123" s="88" t="s">
        <v>77</v>
      </c>
    </row>
    <row r="124" spans="1:41" s="88" customFormat="1" hidden="1" x14ac:dyDescent="0.15">
      <c r="A124" s="14"/>
      <c r="J124" s="14"/>
      <c r="L124" s="88" t="s">
        <v>79</v>
      </c>
      <c r="M124" s="88" t="s">
        <v>78</v>
      </c>
      <c r="N124" s="88" t="s">
        <v>79</v>
      </c>
      <c r="O124" s="88" t="s">
        <v>78</v>
      </c>
      <c r="P124" s="88" t="s">
        <v>79</v>
      </c>
      <c r="Q124" s="88" t="s">
        <v>78</v>
      </c>
      <c r="R124" s="88" t="s">
        <v>79</v>
      </c>
      <c r="S124" s="88" t="s">
        <v>78</v>
      </c>
      <c r="T124" s="88" t="s">
        <v>79</v>
      </c>
      <c r="U124" s="88" t="s">
        <v>78</v>
      </c>
      <c r="V124" s="88" t="s">
        <v>79</v>
      </c>
      <c r="W124" s="88" t="s">
        <v>78</v>
      </c>
      <c r="X124" s="88" t="s">
        <v>79</v>
      </c>
      <c r="Y124" s="88" t="s">
        <v>78</v>
      </c>
      <c r="Z124" s="88" t="s">
        <v>79</v>
      </c>
      <c r="AA124" s="88" t="s">
        <v>78</v>
      </c>
      <c r="AB124" s="88" t="s">
        <v>79</v>
      </c>
      <c r="AC124" s="88" t="s">
        <v>78</v>
      </c>
      <c r="AD124" s="88" t="s">
        <v>79</v>
      </c>
      <c r="AE124" s="88" t="s">
        <v>78</v>
      </c>
      <c r="AF124" s="88" t="s">
        <v>79</v>
      </c>
      <c r="AG124" s="88" t="s">
        <v>78</v>
      </c>
      <c r="AH124" s="88" t="s">
        <v>79</v>
      </c>
      <c r="AI124" s="88" t="s">
        <v>78</v>
      </c>
      <c r="AJ124" s="88" t="s">
        <v>79</v>
      </c>
      <c r="AK124" s="88" t="s">
        <v>78</v>
      </c>
      <c r="AL124" s="88" t="s">
        <v>79</v>
      </c>
      <c r="AM124" s="88" t="s">
        <v>78</v>
      </c>
      <c r="AN124" s="88" t="s">
        <v>79</v>
      </c>
      <c r="AO124" s="88" t="s">
        <v>78</v>
      </c>
    </row>
    <row r="125" spans="1:41" s="88" customFormat="1" hidden="1" x14ac:dyDescent="0.15">
      <c r="A125" s="14"/>
      <c r="J125" s="14"/>
      <c r="K125" s="88">
        <f>メンバー情報!D2</f>
        <v>0</v>
      </c>
      <c r="L125" s="88">
        <f>IFERROR(HLOOKUP($K125,$L$70:$O$73,4,0),0)</f>
        <v>0</v>
      </c>
      <c r="M125" s="88">
        <f>IFERROR(HLOOKUP($K125,$L$71:$O$73,3,0),0)</f>
        <v>0</v>
      </c>
      <c r="N125" s="88">
        <f>IFERROR(HLOOKUP($K125,$L$70:$O$81,12,0),0)</f>
        <v>0</v>
      </c>
      <c r="O125" s="88">
        <f>IFERROR(HLOOKUP($K125,$L$71:$O$81,11,0),0)</f>
        <v>0</v>
      </c>
      <c r="P125" s="88">
        <f>IFERROR(HLOOKUP($K125,$L$70:$O$104,35,0),0)</f>
        <v>0</v>
      </c>
      <c r="Q125" s="88">
        <f>IFERROR(HLOOKUP($K125,$L$71:$O$104,34,0),0)</f>
        <v>0</v>
      </c>
      <c r="R125" s="88">
        <f>IFERROR(HLOOKUP($K125,$R$70:$U$73,4,0),0)</f>
        <v>0</v>
      </c>
      <c r="S125" s="88">
        <f>IFERROR(HLOOKUP($K125,$R$71:$U$73,3,0),0)</f>
        <v>0</v>
      </c>
      <c r="T125" s="88">
        <f>IFERROR(HLOOKUP($K125,$R$70:$U$81,12,0),0)</f>
        <v>0</v>
      </c>
      <c r="U125" s="88">
        <f>IFERROR(HLOOKUP($K125,$R$71:$U$81,11,0),0)</f>
        <v>0</v>
      </c>
      <c r="V125" s="88">
        <f>IFERROR(HLOOKUP($K125,$R$70:$U$104,35,0),0)</f>
        <v>0</v>
      </c>
      <c r="W125" s="88">
        <f>IFERROR(HLOOKUP($K125,$R$71:$U$104,34,0),0)</f>
        <v>0</v>
      </c>
      <c r="X125" s="88">
        <f>IFERROR(HLOOKUP($K125,$X$70:$AA$73,4,0),0)</f>
        <v>0</v>
      </c>
      <c r="Y125" s="88">
        <f>IFERROR(HLOOKUP($K125,$X$71:$AA$73,3,0),0)</f>
        <v>0</v>
      </c>
      <c r="Z125" s="88">
        <f>IFERROR(HLOOKUP($K125,$X$70:$AA$81,12,0),0)</f>
        <v>0</v>
      </c>
      <c r="AA125" s="88">
        <f>IFERROR(HLOOKUP($K125,$X$71:$AA$81,11,0),0)</f>
        <v>0</v>
      </c>
      <c r="AB125" s="88">
        <f>IFERROR(HLOOKUP($K125,$X$70:$AA$104,35,0),0)</f>
        <v>0</v>
      </c>
      <c r="AC125" s="88">
        <f>IFERROR(HLOOKUP($K125,$X$71:$AA$104,34,0),0)</f>
        <v>0</v>
      </c>
      <c r="AD125" s="88">
        <f>IFERROR(HLOOKUP($K125,$AD$70:$AG$73,4,0),0)</f>
        <v>0</v>
      </c>
      <c r="AE125" s="88">
        <f>IFERROR(HLOOKUP($K125,$AD$71:$AG$73,3,0),0)</f>
        <v>0</v>
      </c>
      <c r="AF125" s="88">
        <f>IFERROR(HLOOKUP($K125,$AD$70:$AG$81,12,0),0)</f>
        <v>0</v>
      </c>
      <c r="AG125" s="88">
        <f>IFERROR(HLOOKUP($K125,$AD$71:$AG$81,11,0),0)</f>
        <v>0</v>
      </c>
      <c r="AH125" s="88">
        <f>IFERROR(HLOOKUP($K125,$AD$70:$AG$104,35,0),0)</f>
        <v>0</v>
      </c>
      <c r="AI125" s="88">
        <f>IFERROR(HLOOKUP($K125,$AD$71:$AG$104,34,0),0)</f>
        <v>0</v>
      </c>
      <c r="AJ125" s="88">
        <f>IFERROR(HLOOKUP($K125,$AJ$70:$AM$73,4,0),0)</f>
        <v>0</v>
      </c>
      <c r="AK125" s="88">
        <f>IFERROR(HLOOKUP($K125,$AJ$71:$AM$73,3,0),0)</f>
        <v>0</v>
      </c>
      <c r="AL125" s="88">
        <f>IFERROR(HLOOKUP($K125,$AJ$70:$AM$81,12,0),0)</f>
        <v>0</v>
      </c>
      <c r="AM125" s="88">
        <f>IFERROR(HLOOKUP($K125,$AJ$71:$AM$81,11,0),0)</f>
        <v>0</v>
      </c>
      <c r="AN125" s="88">
        <f>IFERROR(HLOOKUP($K125,$AJ$70:$AM$104,35,0),0)</f>
        <v>0</v>
      </c>
      <c r="AO125" s="88">
        <f>IFERROR(HLOOKUP($K125,$AJ$71:$AM$104,34,0),0)</f>
        <v>0</v>
      </c>
    </row>
    <row r="126" spans="1:41" s="88" customFormat="1" hidden="1" x14ac:dyDescent="0.15">
      <c r="A126" s="14"/>
      <c r="J126" s="14"/>
      <c r="K126" s="88">
        <f>メンバー情報!F2</f>
        <v>0</v>
      </c>
      <c r="L126" s="88">
        <f>IFERROR(HLOOKUP($K126,$L$70:$O$73,4,0),0)</f>
        <v>0</v>
      </c>
      <c r="M126" s="88">
        <f>IFERROR(HLOOKUP($K126,$L$71:$O$73,3,0),0)</f>
        <v>0</v>
      </c>
      <c r="N126" s="88">
        <f>IFERROR(HLOOKUP($K126,$L$70:$O$81,12,0),0)</f>
        <v>0</v>
      </c>
      <c r="O126" s="88">
        <f>IFERROR(HLOOKUP($K126,$L$71:$O$81,11,0),0)</f>
        <v>0</v>
      </c>
      <c r="P126" s="88">
        <f>IFERROR(HLOOKUP($K126,$L$70:$O$104,35,0),0)</f>
        <v>0</v>
      </c>
      <c r="Q126" s="88">
        <f>IFERROR(HLOOKUP($K126,$L$71:$O$104,34,0),0)</f>
        <v>0</v>
      </c>
      <c r="R126" s="88">
        <f>IFERROR(HLOOKUP($K126,$R$70:$U$73,4,0),0)</f>
        <v>0</v>
      </c>
      <c r="S126" s="88">
        <f>IFERROR(HLOOKUP($K126,$R$71:$U$73,3,0),0)</f>
        <v>0</v>
      </c>
      <c r="T126" s="88">
        <f>IFERROR(HLOOKUP($K126,$R$70:$U$81,12,0),0)</f>
        <v>0</v>
      </c>
      <c r="U126" s="88">
        <f>IFERROR(HLOOKUP($K126,$R$71:$U$81,11,0),0)</f>
        <v>0</v>
      </c>
      <c r="V126" s="88">
        <f>IFERROR(HLOOKUP($K126,$R$70:$U$104,35,0),0)</f>
        <v>0</v>
      </c>
      <c r="W126" s="88">
        <f>IFERROR(HLOOKUP($K126,$R$71:$U$104,34,0),0)</f>
        <v>0</v>
      </c>
      <c r="X126" s="88">
        <f>IFERROR(HLOOKUP($K126,$X$70:$AA$73,4,0),0)</f>
        <v>0</v>
      </c>
      <c r="Y126" s="88">
        <f>IFERROR(HLOOKUP($K126,$X$71:$AA$73,3,0),0)</f>
        <v>0</v>
      </c>
      <c r="Z126" s="88">
        <f>IFERROR(HLOOKUP($K126,$X$70:$AA$81,12,0),0)</f>
        <v>0</v>
      </c>
      <c r="AA126" s="88">
        <f>IFERROR(HLOOKUP($K126,$X$71:$AA$81,11,0),0)</f>
        <v>0</v>
      </c>
      <c r="AB126" s="88">
        <f>IFERROR(HLOOKUP($K126,$X$70:$AA$104,35,0),0)</f>
        <v>0</v>
      </c>
      <c r="AC126" s="88">
        <f>IFERROR(HLOOKUP($K126,$X$71:$AA$104,34,0),0)</f>
        <v>0</v>
      </c>
      <c r="AD126" s="88">
        <f>IFERROR(HLOOKUP($K126,$AD$70:$AG$73,4,0),0)</f>
        <v>0</v>
      </c>
      <c r="AE126" s="88">
        <f>IFERROR(HLOOKUP($K126,$AD$71:$AG$73,3,0),0)</f>
        <v>0</v>
      </c>
      <c r="AF126" s="88">
        <f>IFERROR(HLOOKUP($K126,$AD$70:$AG$81,12,0),0)</f>
        <v>0</v>
      </c>
      <c r="AG126" s="88">
        <f>IFERROR(HLOOKUP($K126,$AD$71:$AG$81,11,0),0)</f>
        <v>0</v>
      </c>
      <c r="AH126" s="88">
        <f>IFERROR(HLOOKUP($K126,$AD$70:$AG$104,35,0),0)</f>
        <v>0</v>
      </c>
      <c r="AI126" s="88">
        <f>IFERROR(HLOOKUP($K126,$AD$71:$AG$104,34,0),0)</f>
        <v>0</v>
      </c>
      <c r="AJ126" s="88">
        <f>IFERROR(HLOOKUP($K126,$AJ$70:$AM$73,4,0),0)</f>
        <v>0</v>
      </c>
      <c r="AK126" s="88">
        <f>IFERROR(HLOOKUP($K126,$AJ$71:$AM$73,3,0),0)</f>
        <v>0</v>
      </c>
      <c r="AL126" s="88">
        <f>IFERROR(HLOOKUP($K126,$AJ$70:$AM$81,12,0),0)</f>
        <v>0</v>
      </c>
      <c r="AM126" s="88">
        <f>IFERROR(HLOOKUP($K126,$AJ$71:$AM$81,11,0),0)</f>
        <v>0</v>
      </c>
      <c r="AN126" s="88">
        <f>IFERROR(HLOOKUP($K126,$AJ$70:$AM$104,35,0),0)</f>
        <v>0</v>
      </c>
      <c r="AO126" s="88">
        <f>IFERROR(HLOOKUP($K126,$AJ$71:$AM$104,34,0),0)</f>
        <v>0</v>
      </c>
    </row>
    <row r="127" spans="1:41" s="88" customFormat="1" hidden="1" x14ac:dyDescent="0.15">
      <c r="A127" s="14"/>
      <c r="J127" s="14"/>
      <c r="K127" s="88">
        <f>メンバー情報!H2</f>
        <v>0</v>
      </c>
      <c r="L127" s="88">
        <f>IFERROR(HLOOKUP($K127,$L$70:$O$73,4,0),0)</f>
        <v>0</v>
      </c>
      <c r="M127" s="88">
        <f>IFERROR(HLOOKUP($K127,$L$71:$O$73,3,0),0)</f>
        <v>0</v>
      </c>
      <c r="N127" s="88">
        <f>IFERROR(HLOOKUP($K127,$L$70:$O$81,12,0),0)</f>
        <v>0</v>
      </c>
      <c r="O127" s="88">
        <f>IFERROR(HLOOKUP($K127,$L$71:$O$81,11,0),0)</f>
        <v>0</v>
      </c>
      <c r="P127" s="88">
        <f>IFERROR(HLOOKUP($K127,$L$70:$O$104,35,0),0)</f>
        <v>0</v>
      </c>
      <c r="Q127" s="88">
        <f>IFERROR(HLOOKUP($K127,$L$71:$O$104,34,0),0)</f>
        <v>0</v>
      </c>
      <c r="R127" s="88">
        <f>IFERROR(HLOOKUP($K127,$R$70:$U$73,4,0),0)</f>
        <v>0</v>
      </c>
      <c r="S127" s="88">
        <f>IFERROR(HLOOKUP($K127,$R$71:$U$73,3,0),0)</f>
        <v>0</v>
      </c>
      <c r="T127" s="88">
        <f>IFERROR(HLOOKUP($K127,$R$70:$U$81,12,0),0)</f>
        <v>0</v>
      </c>
      <c r="U127" s="88">
        <f>IFERROR(HLOOKUP($K127,$R$71:$U$81,11,0),0)</f>
        <v>0</v>
      </c>
      <c r="V127" s="88">
        <f>IFERROR(HLOOKUP($K127,$R$70:$U$104,35,0),0)</f>
        <v>0</v>
      </c>
      <c r="W127" s="88">
        <f>IFERROR(HLOOKUP($K127,$R$71:$U$104,34,0),0)</f>
        <v>0</v>
      </c>
      <c r="X127" s="88">
        <f>IFERROR(HLOOKUP($K127,$X$70:$AA$73,4,0),0)</f>
        <v>0</v>
      </c>
      <c r="Y127" s="88">
        <f>IFERROR(HLOOKUP($K127,$X$71:$AA$73,3,0),0)</f>
        <v>0</v>
      </c>
      <c r="Z127" s="88">
        <f>IFERROR(HLOOKUP($K127,$X$70:$AA$81,12,0),0)</f>
        <v>0</v>
      </c>
      <c r="AA127" s="88">
        <f>IFERROR(HLOOKUP($K127,$X$71:$AA$81,11,0),0)</f>
        <v>0</v>
      </c>
      <c r="AB127" s="88">
        <f>IFERROR(HLOOKUP($K127,$X$70:$AA$104,35,0),0)</f>
        <v>0</v>
      </c>
      <c r="AC127" s="88">
        <f>IFERROR(HLOOKUP($K127,$X$71:$AA$104,34,0),0)</f>
        <v>0</v>
      </c>
      <c r="AD127" s="88">
        <f>IFERROR(HLOOKUP($K127,$AD$70:$AG$73,4,0),0)</f>
        <v>0</v>
      </c>
      <c r="AE127" s="88">
        <f>IFERROR(HLOOKUP($K127,$AD$71:$AG$73,3,0),0)</f>
        <v>0</v>
      </c>
      <c r="AF127" s="88">
        <f>IFERROR(HLOOKUP($K127,$AD$70:$AG$81,12,0),0)</f>
        <v>0</v>
      </c>
      <c r="AG127" s="88">
        <f>IFERROR(HLOOKUP($K127,$AD$71:$AG$81,11,0),0)</f>
        <v>0</v>
      </c>
      <c r="AH127" s="88">
        <f>IFERROR(HLOOKUP($K127,$AD$70:$AG$104,35,0),0)</f>
        <v>0</v>
      </c>
      <c r="AI127" s="88">
        <f>IFERROR(HLOOKUP($K127,$AD$71:$AG$104,34,0),0)</f>
        <v>0</v>
      </c>
      <c r="AJ127" s="88">
        <f>IFERROR(HLOOKUP($K127,$AJ$70:$AM$73,4,0),0)</f>
        <v>0</v>
      </c>
      <c r="AK127" s="88">
        <f>IFERROR(HLOOKUP($K127,$AJ$71:$AM$73,3,0),0)</f>
        <v>0</v>
      </c>
      <c r="AL127" s="88">
        <f>IFERROR(HLOOKUP($K127,$AJ$70:$AM$81,12,0),0)</f>
        <v>0</v>
      </c>
      <c r="AM127" s="88">
        <f>IFERROR(HLOOKUP($K127,$AJ$71:$AM$81,11,0),0)</f>
        <v>0</v>
      </c>
      <c r="AN127" s="88">
        <f>IFERROR(HLOOKUP($K127,$AJ$70:$AM$104,35,0),0)</f>
        <v>0</v>
      </c>
      <c r="AO127" s="88">
        <f>IFERROR(HLOOKUP($K127,$AJ$71:$AM$104,34,0),0)</f>
        <v>0</v>
      </c>
    </row>
    <row r="128" spans="1:41" s="88" customFormat="1" hidden="1" x14ac:dyDescent="0.15">
      <c r="A128" s="14"/>
      <c r="J128" s="14"/>
      <c r="K128" s="88">
        <f>メンバー情報!J2</f>
        <v>0</v>
      </c>
      <c r="L128" s="88">
        <f>IFERROR(HLOOKUP($K128,$L$70:$O$73,4,0),0)</f>
        <v>0</v>
      </c>
      <c r="M128" s="88">
        <f>IFERROR(HLOOKUP($K128,$L$71:$O$73,3,0),0)</f>
        <v>0</v>
      </c>
      <c r="N128" s="88">
        <f>IFERROR(HLOOKUP($K128,$L$70:$O$81,12,0),0)</f>
        <v>0</v>
      </c>
      <c r="O128" s="88">
        <f>IFERROR(HLOOKUP($K128,$L$71:$O$81,11,0),0)</f>
        <v>0</v>
      </c>
      <c r="P128" s="88">
        <f>IFERROR(HLOOKUP($K128,$L$70:$O$104,35,0),0)</f>
        <v>0</v>
      </c>
      <c r="Q128" s="88">
        <f>IFERROR(HLOOKUP($K128,$L$71:$O$104,34,0),0)</f>
        <v>0</v>
      </c>
      <c r="R128" s="88">
        <f>IFERROR(HLOOKUP($K128,$R$70:$U$73,4,0),0)</f>
        <v>0</v>
      </c>
      <c r="S128" s="88">
        <f>IFERROR(HLOOKUP($K128,$R$71:$U$73,3,0),0)</f>
        <v>0</v>
      </c>
      <c r="T128" s="88">
        <f>IFERROR(HLOOKUP($K128,$R$70:$U$81,12,0),0)</f>
        <v>0</v>
      </c>
      <c r="U128" s="88">
        <f>IFERROR(HLOOKUP($K128,$R$71:$U$81,11,0),0)</f>
        <v>0</v>
      </c>
      <c r="V128" s="88">
        <f>IFERROR(HLOOKUP($K128,$R$70:$U$104,35,0),0)</f>
        <v>0</v>
      </c>
      <c r="W128" s="88">
        <f>IFERROR(HLOOKUP($K128,$R$71:$U$104,34,0),0)</f>
        <v>0</v>
      </c>
      <c r="X128" s="88">
        <f>IFERROR(HLOOKUP($K128,$X$70:$AA$73,4,0),0)</f>
        <v>0</v>
      </c>
      <c r="Y128" s="88">
        <f>IFERROR(HLOOKUP($K128,$X$71:$AA$73,3,0),0)</f>
        <v>0</v>
      </c>
      <c r="Z128" s="88">
        <f>IFERROR(HLOOKUP($K128,$X$70:$AA$81,12,0),0)</f>
        <v>0</v>
      </c>
      <c r="AA128" s="88">
        <f>IFERROR(HLOOKUP($K128,$X$71:$AA$81,11,0),0)</f>
        <v>0</v>
      </c>
      <c r="AB128" s="88">
        <f>IFERROR(HLOOKUP($K128,$X$70:$AA$104,35,0),0)</f>
        <v>0</v>
      </c>
      <c r="AC128" s="88">
        <f>IFERROR(HLOOKUP($K128,$X$71:$AA$104,34,0),0)</f>
        <v>0</v>
      </c>
      <c r="AD128" s="88">
        <f>IFERROR(HLOOKUP($K128,$AD$70:$AG$73,4,0),0)</f>
        <v>0</v>
      </c>
      <c r="AE128" s="88">
        <f>IFERROR(HLOOKUP($K128,$AD$71:$AG$73,3,0),0)</f>
        <v>0</v>
      </c>
      <c r="AF128" s="88">
        <f>IFERROR(HLOOKUP($K128,$AD$70:$AG$81,12,0),0)</f>
        <v>0</v>
      </c>
      <c r="AG128" s="88">
        <f>IFERROR(HLOOKUP($K128,$AD$71:$AG$81,11,0),0)</f>
        <v>0</v>
      </c>
      <c r="AH128" s="88">
        <f>IFERROR(HLOOKUP($K128,$AD$70:$AG$104,35,0),0)</f>
        <v>0</v>
      </c>
      <c r="AI128" s="88">
        <f>IFERROR(HLOOKUP($K128,$AD$71:$AG$104,34,0),0)</f>
        <v>0</v>
      </c>
      <c r="AJ128" s="88">
        <f>IFERROR(HLOOKUP($K128,$AJ$70:$AM$73,4,0),0)</f>
        <v>0</v>
      </c>
      <c r="AK128" s="88">
        <f>IFERROR(HLOOKUP($K128,$AJ$71:$AM$73,3,0),0)</f>
        <v>0</v>
      </c>
      <c r="AL128" s="88">
        <f>IFERROR(HLOOKUP($K128,$AJ$70:$AM$81,12,0),0)</f>
        <v>0</v>
      </c>
      <c r="AM128" s="88">
        <f>IFERROR(HLOOKUP($K128,$AJ$71:$AM$81,11,0),0)</f>
        <v>0</v>
      </c>
      <c r="AN128" s="88">
        <f>IFERROR(HLOOKUP($K128,$AJ$70:$AM$104,35,0),0)</f>
        <v>0</v>
      </c>
      <c r="AO128" s="88">
        <f>IFERROR(HLOOKUP($K128,$AJ$71:$AM$104,34,0),0)</f>
        <v>0</v>
      </c>
    </row>
    <row r="129" spans="1:41" s="88" customFormat="1" hidden="1" x14ac:dyDescent="0.15">
      <c r="A129" s="14"/>
      <c r="J129" s="14"/>
      <c r="K129" s="88">
        <f>メンバー情報!L2</f>
        <v>0</v>
      </c>
      <c r="L129" s="88">
        <f>IFERROR(HLOOKUP($K129,$L$70:$O$73,4,0),0)</f>
        <v>0</v>
      </c>
      <c r="M129" s="88">
        <f>IFERROR(HLOOKUP($K129,$L$71:$O$73,3,0),0)</f>
        <v>0</v>
      </c>
      <c r="N129" s="88">
        <f>IFERROR(HLOOKUP($K129,$L$70:$O$81,12,0),0)</f>
        <v>0</v>
      </c>
      <c r="O129" s="88">
        <f>IFERROR(HLOOKUP($K129,$L$71:$O$81,11,0),0)</f>
        <v>0</v>
      </c>
      <c r="P129" s="88">
        <f>IFERROR(HLOOKUP($K129,$L$70:$O$104,35,0),0)</f>
        <v>0</v>
      </c>
      <c r="Q129" s="88">
        <f>IFERROR(HLOOKUP($K129,$L$71:$O$104,34,0),0)</f>
        <v>0</v>
      </c>
      <c r="R129" s="88">
        <f>IFERROR(HLOOKUP($K129,$R$70:$U$73,4,0),0)</f>
        <v>0</v>
      </c>
      <c r="S129" s="88">
        <f>IFERROR(HLOOKUP($K129,$R$71:$U$73,3,0),0)</f>
        <v>0</v>
      </c>
      <c r="T129" s="88">
        <f>IFERROR(HLOOKUP($K129,$R$70:$U$81,12,0),0)</f>
        <v>0</v>
      </c>
      <c r="U129" s="88">
        <f>IFERROR(HLOOKUP($K129,$R$71:$U$81,11,0),0)</f>
        <v>0</v>
      </c>
      <c r="V129" s="88">
        <f>IFERROR(HLOOKUP($K129,$R$70:$U$104,35,0),0)</f>
        <v>0</v>
      </c>
      <c r="W129" s="88">
        <f>IFERROR(HLOOKUP($K129,$R$71:$U$104,34,0),0)</f>
        <v>0</v>
      </c>
      <c r="X129" s="88">
        <f>IFERROR(HLOOKUP($K129,$X$70:$AA$73,4,0),0)</f>
        <v>0</v>
      </c>
      <c r="Y129" s="88">
        <f>IFERROR(HLOOKUP($K129,$X$71:$AA$73,3,0),0)</f>
        <v>0</v>
      </c>
      <c r="Z129" s="88">
        <f>IFERROR(HLOOKUP($K129,$X$70:$AA$81,12,0),0)</f>
        <v>0</v>
      </c>
      <c r="AA129" s="88">
        <f>IFERROR(HLOOKUP($K129,$X$71:$AA$81,11,0),0)</f>
        <v>0</v>
      </c>
      <c r="AB129" s="88">
        <f>IFERROR(HLOOKUP($K129,$X$70:$AA$104,35,0),0)</f>
        <v>0</v>
      </c>
      <c r="AC129" s="88">
        <f>IFERROR(HLOOKUP($K129,$X$71:$AA$104,34,0),0)</f>
        <v>0</v>
      </c>
      <c r="AD129" s="88">
        <f>IFERROR(HLOOKUP($K129,$AD$70:$AG$73,4,0),0)</f>
        <v>0</v>
      </c>
      <c r="AE129" s="88">
        <f>IFERROR(HLOOKUP($K129,$AD$71:$AG$73,3,0),0)</f>
        <v>0</v>
      </c>
      <c r="AF129" s="88">
        <f>IFERROR(HLOOKUP($K129,$AD$70:$AG$81,12,0),0)</f>
        <v>0</v>
      </c>
      <c r="AG129" s="88">
        <f>IFERROR(HLOOKUP($K129,$AD$71:$AG$81,11,0),0)</f>
        <v>0</v>
      </c>
      <c r="AH129" s="88">
        <f>IFERROR(HLOOKUP($K129,$AD$70:$AG$104,35,0),0)</f>
        <v>0</v>
      </c>
      <c r="AI129" s="88">
        <f>IFERROR(HLOOKUP($K129,$AD$71:$AG$104,34,0),0)</f>
        <v>0</v>
      </c>
      <c r="AJ129" s="88">
        <f>IFERROR(HLOOKUP($K129,$AJ$70:$AM$73,4,0),0)</f>
        <v>0</v>
      </c>
      <c r="AK129" s="88">
        <f>IFERROR(HLOOKUP($K129,$AJ$71:$AM$73,3,0),0)</f>
        <v>0</v>
      </c>
      <c r="AL129" s="88">
        <f>IFERROR(HLOOKUP($K129,$AJ$70:$AM$81,12,0),0)</f>
        <v>0</v>
      </c>
      <c r="AM129" s="88">
        <f>IFERROR(HLOOKUP($K129,$AJ$71:$AM$81,11,0),0)</f>
        <v>0</v>
      </c>
      <c r="AN129" s="88">
        <f>IFERROR(HLOOKUP($K129,$AJ$70:$AM$104,35,0),0)</f>
        <v>0</v>
      </c>
      <c r="AO129" s="88">
        <f>IFERROR(HLOOKUP($K129,$AJ$71:$AM$104,34,0),0)</f>
        <v>0</v>
      </c>
    </row>
    <row r="130" spans="1:41" s="88" customFormat="1" hidden="1" x14ac:dyDescent="0.15">
      <c r="A130" s="14"/>
      <c r="J130" s="14"/>
    </row>
    <row r="131" spans="1:41" s="88" customFormat="1" hidden="1" x14ac:dyDescent="0.15">
      <c r="A131" s="14"/>
      <c r="J131" s="14"/>
    </row>
    <row r="132" spans="1:41" s="88" customFormat="1" hidden="1" x14ac:dyDescent="0.15">
      <c r="A132" s="14"/>
      <c r="J132" s="14"/>
      <c r="K132" s="88" t="s">
        <v>74</v>
      </c>
      <c r="L132" s="88" t="s">
        <v>75</v>
      </c>
      <c r="N132" s="88" t="s">
        <v>76</v>
      </c>
      <c r="P132" s="88" t="s">
        <v>77</v>
      </c>
    </row>
    <row r="133" spans="1:41" s="88" customFormat="1" hidden="1" x14ac:dyDescent="0.15">
      <c r="A133" s="14"/>
      <c r="J133" s="14"/>
      <c r="L133" s="88" t="s">
        <v>79</v>
      </c>
      <c r="M133" s="88" t="s">
        <v>78</v>
      </c>
      <c r="N133" s="88" t="s">
        <v>79</v>
      </c>
      <c r="O133" s="88" t="s">
        <v>78</v>
      </c>
      <c r="P133" s="88" t="s">
        <v>79</v>
      </c>
      <c r="Q133" s="88" t="s">
        <v>78</v>
      </c>
    </row>
    <row r="134" spans="1:41" s="88" customFormat="1" hidden="1" x14ac:dyDescent="0.15">
      <c r="A134" s="14"/>
      <c r="J134" s="14"/>
      <c r="K134" s="88">
        <f>メンバー情報!D2</f>
        <v>0</v>
      </c>
      <c r="L134" s="88">
        <f>IFERROR(VLOOKUP($K134,$K$125:$AO$129,2,0)+VLOOKUP($K134,$K$125:$AO$129,8,0)+VLOOKUP($K134,$K$125:$AO$129,14,0)+VLOOKUP($K134,$K$125:$AO$129,20,0)+VLOOKUP($K134,$K$125:$AO$129,26,0),0)</f>
        <v>0</v>
      </c>
      <c r="M134" s="88">
        <f>IFERROR(VLOOKUP($K134,$K$125:$AO$129,3,0)+VLOOKUP($K134,$K$125:$AO$129,9,0)+VLOOKUP($K134,$K$125:$AO$129,15,0)+VLOOKUP($K134,$K$125:$AO$129,21,0)+VLOOKUP($K134,$K$125:$AO$129,27,0),0)</f>
        <v>0</v>
      </c>
      <c r="N134" s="88">
        <f>IFERROR(VLOOKUP($K134,$K$125:$AO$129,4,0)+VLOOKUP($K134,$K$125:$AO$129,10,0)+VLOOKUP($K134,$K$125:$AO$129,16,0)+VLOOKUP($K134,$K$125:$AO$129,22,0)+VLOOKUP($K134,$K$125:$AO$129,28,0),0)</f>
        <v>0</v>
      </c>
      <c r="O134" s="88">
        <f>IFERROR(VLOOKUP($K134,$K$125:$AO$129,5,0)+VLOOKUP($K134,$K$125:$AO$129,11,0)+VLOOKUP($K134,$K$125:$AO$129,17,0)+VLOOKUP($K134,$K$125:$AO$129,23,0)+VLOOKUP($K134,$K$125:$AO$129,29,0),0)</f>
        <v>0</v>
      </c>
      <c r="P134" s="88">
        <f>IFERROR(VLOOKUP($K134,$K$125:$AO$129,6,0)+VLOOKUP($K134,$K$125:$AO$129,12,0)+VLOOKUP($K134,$K$125:$AO$129,18,0)+VLOOKUP($K134,$K$125:$AO$129,24,0)+VLOOKUP($K134,$K$125:$AO$129,30,0),0)</f>
        <v>0</v>
      </c>
      <c r="Q134" s="88">
        <f>IFERROR(VLOOKUP($K134,$K$125:$AO$129,7,0)+VLOOKUP($K134,$K$125:$AO$129,13,0)+VLOOKUP($K134,$K$125:$AO$129,19,0)+VLOOKUP($K134,$K$125:$AO$129,25,0)+VLOOKUP($K134,$K$125:$AO$129,31,0),0)</f>
        <v>0</v>
      </c>
    </row>
    <row r="135" spans="1:41" s="88" customFormat="1" hidden="1" x14ac:dyDescent="0.15">
      <c r="A135" s="14"/>
      <c r="J135" s="14"/>
      <c r="K135" s="88">
        <f>メンバー情報!F2</f>
        <v>0</v>
      </c>
      <c r="L135" s="88">
        <f t="shared" ref="L135:L138" si="47">IFERROR(VLOOKUP($K135,$K$125:$AO$129,2,0)+VLOOKUP($K135,$K$125:$AO$129,8,0)+VLOOKUP($K135,$K$125:$AO$129,14,0)+VLOOKUP($K135,$K$125:$AO$129,20,0)+VLOOKUP($K135,$K$125:$AO$129,26,0),0)</f>
        <v>0</v>
      </c>
      <c r="M135" s="88">
        <f t="shared" ref="M135:M138" si="48">IFERROR(VLOOKUP($K135,$K$125:$AO$129,3,0)+VLOOKUP($K135,$K$125:$AO$129,9,0)+VLOOKUP($K135,$K$125:$AO$129,15,0)+VLOOKUP($K135,$K$125:$AO$129,21,0)+VLOOKUP($K135,$K$125:$AO$129,27,0),0)</f>
        <v>0</v>
      </c>
      <c r="N135" s="88">
        <f t="shared" ref="N135:N138" si="49">IFERROR(VLOOKUP($K135,$K$125:$AO$129,4,0)+VLOOKUP($K135,$K$125:$AO$129,10,0)+VLOOKUP($K135,$K$125:$AO$129,16,0)+VLOOKUP($K135,$K$125:$AO$129,22,0)+VLOOKUP($K135,$K$125:$AO$129,28,0),0)</f>
        <v>0</v>
      </c>
      <c r="O135" s="88">
        <f t="shared" ref="O135:O138" si="50">IFERROR(VLOOKUP($K135,$K$125:$AO$129,5,0)+VLOOKUP($K135,$K$125:$AO$129,11,0)+VLOOKUP($K135,$K$125:$AO$129,17,0)+VLOOKUP($K135,$K$125:$AO$129,23,0)+VLOOKUP($K135,$K$125:$AO$129,29,0),0)</f>
        <v>0</v>
      </c>
      <c r="P135" s="88">
        <f t="shared" ref="P135:P138" si="51">IFERROR(VLOOKUP($K135,$K$125:$AO$129,6,0)+VLOOKUP($K135,$K$125:$AO$129,12,0)+VLOOKUP($K135,$K$125:$AO$129,18,0)+VLOOKUP($K135,$K$125:$AO$129,24,0)+VLOOKUP($K135,$K$125:$AO$129,30,0),0)</f>
        <v>0</v>
      </c>
      <c r="Q135" s="88">
        <f t="shared" ref="Q135:Q138" si="52">IFERROR(VLOOKUP($K135,$K$125:$AO$129,7,0)+VLOOKUP($K135,$K$125:$AO$129,13,0)+VLOOKUP($K135,$K$125:$AO$129,19,0)+VLOOKUP($K135,$K$125:$AO$129,25,0)+VLOOKUP($K135,$K$125:$AO$129,31,0),0)</f>
        <v>0</v>
      </c>
    </row>
    <row r="136" spans="1:41" s="88" customFormat="1" hidden="1" x14ac:dyDescent="0.15">
      <c r="A136" s="14"/>
      <c r="J136" s="14"/>
      <c r="K136" s="88">
        <f>メンバー情報!H2</f>
        <v>0</v>
      </c>
      <c r="L136" s="88">
        <f t="shared" si="47"/>
        <v>0</v>
      </c>
      <c r="M136" s="88">
        <f t="shared" si="48"/>
        <v>0</v>
      </c>
      <c r="N136" s="88">
        <f t="shared" si="49"/>
        <v>0</v>
      </c>
      <c r="O136" s="88">
        <f t="shared" si="50"/>
        <v>0</v>
      </c>
      <c r="P136" s="88">
        <f t="shared" si="51"/>
        <v>0</v>
      </c>
      <c r="Q136" s="88">
        <f t="shared" si="52"/>
        <v>0</v>
      </c>
    </row>
    <row r="137" spans="1:41" s="88" customFormat="1" hidden="1" x14ac:dyDescent="0.15">
      <c r="A137" s="14"/>
      <c r="J137" s="14"/>
      <c r="K137" s="88">
        <f>メンバー情報!J2</f>
        <v>0</v>
      </c>
      <c r="L137" s="88">
        <f t="shared" si="47"/>
        <v>0</v>
      </c>
      <c r="M137" s="88">
        <f t="shared" si="48"/>
        <v>0</v>
      </c>
      <c r="N137" s="88">
        <f t="shared" si="49"/>
        <v>0</v>
      </c>
      <c r="O137" s="88">
        <f t="shared" si="50"/>
        <v>0</v>
      </c>
      <c r="P137" s="88">
        <f t="shared" si="51"/>
        <v>0</v>
      </c>
      <c r="Q137" s="88">
        <f t="shared" si="52"/>
        <v>0</v>
      </c>
    </row>
    <row r="138" spans="1:41" s="88" customFormat="1" hidden="1" x14ac:dyDescent="0.15">
      <c r="A138" s="14"/>
      <c r="J138" s="14"/>
      <c r="K138" s="88">
        <f>メンバー情報!L2</f>
        <v>0</v>
      </c>
      <c r="L138" s="88">
        <f t="shared" si="47"/>
        <v>0</v>
      </c>
      <c r="M138" s="88">
        <f t="shared" si="48"/>
        <v>0</v>
      </c>
      <c r="N138" s="88">
        <f t="shared" si="49"/>
        <v>0</v>
      </c>
      <c r="O138" s="88">
        <f t="shared" si="50"/>
        <v>0</v>
      </c>
      <c r="P138" s="88">
        <f t="shared" si="51"/>
        <v>0</v>
      </c>
      <c r="Q138" s="88">
        <f t="shared" si="52"/>
        <v>0</v>
      </c>
    </row>
    <row r="139" spans="1:41" s="88" customFormat="1" hidden="1" x14ac:dyDescent="0.15">
      <c r="A139" s="14"/>
      <c r="J139" s="14"/>
    </row>
  </sheetData>
  <sheetProtection algorithmName="SHA-512" hashValue="yDzvIM9+1mh4mS4UjEoX10BZxqizgNka/CT4Xm6cpzr5AiJf3dV9/+Te8xrwOqIkvQFRS2NjKOHikLmO8OBxBQ==" saltValue="xTuf4r6C92B0fzitFgVtGQ==" spinCount="100000" sheet="1" objects="1" scenarios="1" selectLockedCells="1"/>
  <mergeCells count="298">
    <mergeCell ref="Z17:Z28"/>
    <mergeCell ref="Z29:Z40"/>
    <mergeCell ref="Z41:Z52"/>
    <mergeCell ref="Z53:Z64"/>
    <mergeCell ref="T5:T16"/>
    <mergeCell ref="T17:T28"/>
    <mergeCell ref="T29:T40"/>
    <mergeCell ref="T41:T52"/>
    <mergeCell ref="T53:T64"/>
    <mergeCell ref="W5:W16"/>
    <mergeCell ref="W17:W28"/>
    <mergeCell ref="W29:W40"/>
    <mergeCell ref="W41:W52"/>
    <mergeCell ref="W53:W64"/>
    <mergeCell ref="Y41:Y52"/>
    <mergeCell ref="M5:M16"/>
    <mergeCell ref="M17:M28"/>
    <mergeCell ref="M29:M40"/>
    <mergeCell ref="M41:M52"/>
    <mergeCell ref="M53:M64"/>
    <mergeCell ref="B2:I2"/>
    <mergeCell ref="B3:I3"/>
    <mergeCell ref="B5:B16"/>
    <mergeCell ref="C5:C16"/>
    <mergeCell ref="D5:D10"/>
    <mergeCell ref="E5:E10"/>
    <mergeCell ref="F5:F10"/>
    <mergeCell ref="G5:G10"/>
    <mergeCell ref="H5:H8"/>
    <mergeCell ref="F14:F16"/>
    <mergeCell ref="G14:G16"/>
    <mergeCell ref="I5:I16"/>
    <mergeCell ref="H9:H12"/>
    <mergeCell ref="D11:D13"/>
    <mergeCell ref="E11:E13"/>
    <mergeCell ref="F11:F13"/>
    <mergeCell ref="G11:G13"/>
    <mergeCell ref="H13:H16"/>
    <mergeCell ref="D14:D16"/>
    <mergeCell ref="E14:E16"/>
    <mergeCell ref="H17:H20"/>
    <mergeCell ref="I17:I28"/>
    <mergeCell ref="H21:H24"/>
    <mergeCell ref="C23:C25"/>
    <mergeCell ref="E23:E25"/>
    <mergeCell ref="F23:F25"/>
    <mergeCell ref="G23:G25"/>
    <mergeCell ref="H25:H28"/>
    <mergeCell ref="C26:C28"/>
    <mergeCell ref="E26:E28"/>
    <mergeCell ref="F26:F28"/>
    <mergeCell ref="G26:G28"/>
    <mergeCell ref="B29:B40"/>
    <mergeCell ref="C29:C34"/>
    <mergeCell ref="D29:D34"/>
    <mergeCell ref="E29:E40"/>
    <mergeCell ref="F29:F34"/>
    <mergeCell ref="G29:G34"/>
    <mergeCell ref="B17:B28"/>
    <mergeCell ref="C17:C22"/>
    <mergeCell ref="D17:D28"/>
    <mergeCell ref="E17:E22"/>
    <mergeCell ref="F17:F22"/>
    <mergeCell ref="G17:G22"/>
    <mergeCell ref="H29:H32"/>
    <mergeCell ref="I29:I40"/>
    <mergeCell ref="H33:H36"/>
    <mergeCell ref="C35:C37"/>
    <mergeCell ref="D35:D37"/>
    <mergeCell ref="F35:F37"/>
    <mergeCell ref="G35:G37"/>
    <mergeCell ref="H37:H40"/>
    <mergeCell ref="I41:I52"/>
    <mergeCell ref="H45:H48"/>
    <mergeCell ref="C47:C49"/>
    <mergeCell ref="D47:D49"/>
    <mergeCell ref="E47:E49"/>
    <mergeCell ref="G47:G49"/>
    <mergeCell ref="C38:C40"/>
    <mergeCell ref="D38:D40"/>
    <mergeCell ref="F38:F40"/>
    <mergeCell ref="G38:G40"/>
    <mergeCell ref="F62:F64"/>
    <mergeCell ref="H49:H52"/>
    <mergeCell ref="C50:C52"/>
    <mergeCell ref="D50:D52"/>
    <mergeCell ref="E50:E52"/>
    <mergeCell ref="G50:G52"/>
    <mergeCell ref="G41:G46"/>
    <mergeCell ref="H41:H44"/>
    <mergeCell ref="B41:B52"/>
    <mergeCell ref="C41:C46"/>
    <mergeCell ref="D41:D46"/>
    <mergeCell ref="E41:E46"/>
    <mergeCell ref="F41:F52"/>
    <mergeCell ref="B65:I65"/>
    <mergeCell ref="K5:K16"/>
    <mergeCell ref="L5:L16"/>
    <mergeCell ref="N5:N16"/>
    <mergeCell ref="O5:O16"/>
    <mergeCell ref="P5:P16"/>
    <mergeCell ref="AN5:AN16"/>
    <mergeCell ref="H53:H56"/>
    <mergeCell ref="I53:I64"/>
    <mergeCell ref="H57:H60"/>
    <mergeCell ref="C59:C61"/>
    <mergeCell ref="D59:D61"/>
    <mergeCell ref="E59:E61"/>
    <mergeCell ref="F59:F61"/>
    <mergeCell ref="H61:H64"/>
    <mergeCell ref="B53:B64"/>
    <mergeCell ref="C53:C58"/>
    <mergeCell ref="D53:D58"/>
    <mergeCell ref="E53:E58"/>
    <mergeCell ref="F53:F58"/>
    <mergeCell ref="G53:G64"/>
    <mergeCell ref="C62:C64"/>
    <mergeCell ref="D62:D64"/>
    <mergeCell ref="E62:E64"/>
    <mergeCell ref="AU5:AU16"/>
    <mergeCell ref="AV5:AV16"/>
    <mergeCell ref="AW5:AW16"/>
    <mergeCell ref="AX5:AX16"/>
    <mergeCell ref="AR11:AR16"/>
    <mergeCell ref="K17:K28"/>
    <mergeCell ref="L17:L28"/>
    <mergeCell ref="N17:N28"/>
    <mergeCell ref="O17:O28"/>
    <mergeCell ref="P17:P28"/>
    <mergeCell ref="AO5:AO16"/>
    <mergeCell ref="AP5:AP16"/>
    <mergeCell ref="AQ5:AQ16"/>
    <mergeCell ref="AR5:AR10"/>
    <mergeCell ref="AS5:AS16"/>
    <mergeCell ref="AT5:AT16"/>
    <mergeCell ref="AT17:AT28"/>
    <mergeCell ref="AU17:AU28"/>
    <mergeCell ref="AV17:AV28"/>
    <mergeCell ref="AW17:AW28"/>
    <mergeCell ref="AX17:AX28"/>
    <mergeCell ref="AR23:AR28"/>
    <mergeCell ref="AN17:AN28"/>
    <mergeCell ref="AO17:AO28"/>
    <mergeCell ref="AP17:AP28"/>
    <mergeCell ref="AQ17:AQ28"/>
    <mergeCell ref="AR17:AR22"/>
    <mergeCell ref="AS17:AS28"/>
    <mergeCell ref="AU29:AU40"/>
    <mergeCell ref="AV29:AV40"/>
    <mergeCell ref="AW29:AW40"/>
    <mergeCell ref="AX29:AX40"/>
    <mergeCell ref="AR35:AR40"/>
    <mergeCell ref="AS29:AS40"/>
    <mergeCell ref="AT29:AT40"/>
    <mergeCell ref="AO29:AO40"/>
    <mergeCell ref="AP29:AP40"/>
    <mergeCell ref="AQ29:AQ40"/>
    <mergeCell ref="AR29:AR34"/>
    <mergeCell ref="K29:K40"/>
    <mergeCell ref="L29:L40"/>
    <mergeCell ref="N29:N40"/>
    <mergeCell ref="O29:O40"/>
    <mergeCell ref="P29:P40"/>
    <mergeCell ref="AN29:AN40"/>
    <mergeCell ref="X29:X40"/>
    <mergeCell ref="Y29:Y40"/>
    <mergeCell ref="AA29:AA40"/>
    <mergeCell ref="AW41:AW52"/>
    <mergeCell ref="AX41:AX52"/>
    <mergeCell ref="AR47:AR52"/>
    <mergeCell ref="AN41:AN52"/>
    <mergeCell ref="AO41:AO52"/>
    <mergeCell ref="AP41:AP52"/>
    <mergeCell ref="AQ41:AQ52"/>
    <mergeCell ref="AR41:AR46"/>
    <mergeCell ref="AS41:AS52"/>
    <mergeCell ref="K53:K64"/>
    <mergeCell ref="L53:L64"/>
    <mergeCell ref="N53:N64"/>
    <mergeCell ref="O53:O64"/>
    <mergeCell ref="P53:P64"/>
    <mergeCell ref="AN53:AN64"/>
    <mergeCell ref="AT41:AT52"/>
    <mergeCell ref="AU41:AU52"/>
    <mergeCell ref="AV41:AV52"/>
    <mergeCell ref="AU53:AU64"/>
    <mergeCell ref="AV53:AV64"/>
    <mergeCell ref="K41:K52"/>
    <mergeCell ref="L41:L52"/>
    <mergeCell ref="N41:N52"/>
    <mergeCell ref="O41:O52"/>
    <mergeCell ref="P41:P52"/>
    <mergeCell ref="S41:S52"/>
    <mergeCell ref="U41:U52"/>
    <mergeCell ref="AB41:AB52"/>
    <mergeCell ref="S53:S64"/>
    <mergeCell ref="U53:U64"/>
    <mergeCell ref="AB53:AB64"/>
    <mergeCell ref="V41:V52"/>
    <mergeCell ref="X41:X52"/>
    <mergeCell ref="AW53:AW64"/>
    <mergeCell ref="AX53:AX64"/>
    <mergeCell ref="AR59:AR64"/>
    <mergeCell ref="AO53:AO64"/>
    <mergeCell ref="AP53:AP64"/>
    <mergeCell ref="AQ53:AQ64"/>
    <mergeCell ref="AR53:AR58"/>
    <mergeCell ref="AS53:AS64"/>
    <mergeCell ref="AT53:AT64"/>
    <mergeCell ref="AM5:AM16"/>
    <mergeCell ref="AM17:AM28"/>
    <mergeCell ref="AM29:AM40"/>
    <mergeCell ref="AM41:AM52"/>
    <mergeCell ref="AM53:AM64"/>
    <mergeCell ref="AL5:AL16"/>
    <mergeCell ref="AL17:AL28"/>
    <mergeCell ref="AL29:AL40"/>
    <mergeCell ref="AL41:AL52"/>
    <mergeCell ref="AL53:AL64"/>
    <mergeCell ref="Q5:Q16"/>
    <mergeCell ref="R5:R16"/>
    <mergeCell ref="Q17:Q28"/>
    <mergeCell ref="R17:R28"/>
    <mergeCell ref="Q29:Q40"/>
    <mergeCell ref="R29:R40"/>
    <mergeCell ref="Q41:Q52"/>
    <mergeCell ref="R41:R52"/>
    <mergeCell ref="Q53:Q64"/>
    <mergeCell ref="R53:R64"/>
    <mergeCell ref="AJ5:AJ16"/>
    <mergeCell ref="AK5:AK16"/>
    <mergeCell ref="AJ17:AJ28"/>
    <mergeCell ref="AK17:AK28"/>
    <mergeCell ref="AJ29:AJ40"/>
    <mergeCell ref="AK29:AK40"/>
    <mergeCell ref="AJ41:AJ52"/>
    <mergeCell ref="AK41:AK52"/>
    <mergeCell ref="AJ53:AJ64"/>
    <mergeCell ref="AK53:AK64"/>
    <mergeCell ref="AG5:AG16"/>
    <mergeCell ref="AG17:AG28"/>
    <mergeCell ref="AG29:AG40"/>
    <mergeCell ref="AG41:AG52"/>
    <mergeCell ref="AG53:AG64"/>
    <mergeCell ref="AI5:AI16"/>
    <mergeCell ref="AI17:AI28"/>
    <mergeCell ref="AI29:AI40"/>
    <mergeCell ref="AI41:AI52"/>
    <mergeCell ref="AI53:AI64"/>
    <mergeCell ref="AH5:AH16"/>
    <mergeCell ref="AH17:AH28"/>
    <mergeCell ref="AH29:AH40"/>
    <mergeCell ref="AH41:AH52"/>
    <mergeCell ref="AH53:AH64"/>
    <mergeCell ref="AA41:AA52"/>
    <mergeCell ref="V53:V64"/>
    <mergeCell ref="X53:X64"/>
    <mergeCell ref="Y53:Y64"/>
    <mergeCell ref="AA53:AA64"/>
    <mergeCell ref="S5:S16"/>
    <mergeCell ref="U5:U16"/>
    <mergeCell ref="AB5:AB16"/>
    <mergeCell ref="S17:S28"/>
    <mergeCell ref="U17:U28"/>
    <mergeCell ref="AB17:AB28"/>
    <mergeCell ref="S29:S40"/>
    <mergeCell ref="U29:U40"/>
    <mergeCell ref="AB29:AB40"/>
    <mergeCell ref="V5:V16"/>
    <mergeCell ref="X5:X16"/>
    <mergeCell ref="Y5:Y16"/>
    <mergeCell ref="AA5:AA16"/>
    <mergeCell ref="V17:V28"/>
    <mergeCell ref="X17:X28"/>
    <mergeCell ref="Y17:Y28"/>
    <mergeCell ref="AA17:AA28"/>
    <mergeCell ref="V29:V40"/>
    <mergeCell ref="Z5:Z16"/>
    <mergeCell ref="AC41:AC52"/>
    <mergeCell ref="AE41:AE52"/>
    <mergeCell ref="AF41:AF52"/>
    <mergeCell ref="AC53:AC64"/>
    <mergeCell ref="AE53:AE64"/>
    <mergeCell ref="AF53:AF64"/>
    <mergeCell ref="AD5:AD16"/>
    <mergeCell ref="AD17:AD28"/>
    <mergeCell ref="AD29:AD40"/>
    <mergeCell ref="AD41:AD52"/>
    <mergeCell ref="AD53:AD64"/>
    <mergeCell ref="AC5:AC16"/>
    <mergeCell ref="AE5:AE16"/>
    <mergeCell ref="AF5:AF16"/>
    <mergeCell ref="AC17:AC28"/>
    <mergeCell ref="AE17:AE28"/>
    <mergeCell ref="AF17:AF28"/>
    <mergeCell ref="AC29:AC40"/>
    <mergeCell ref="AE29:AE40"/>
    <mergeCell ref="AF29:AF40"/>
  </mergeCells>
  <phoneticPr fontId="2"/>
  <pageMargins left="0.7" right="0.7" top="0.75" bottom="0.75" header="0.3" footer="0.3"/>
  <pageSetup paperSize="9" scale="70" orientation="portrait"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0C17-96B5-49CB-8E38-0B321CADB62E}">
  <sheetPr>
    <tabColor rgb="FF0070C0"/>
  </sheetPr>
  <dimension ref="A1:AE273"/>
  <sheetViews>
    <sheetView showGridLines="0" zoomScale="70" zoomScaleNormal="70" workbookViewId="0"/>
  </sheetViews>
  <sheetFormatPr defaultColWidth="0" defaultRowHeight="18.75" zeroHeight="1" x14ac:dyDescent="0.15"/>
  <cols>
    <col min="1" max="1" width="2.6328125" style="59" customWidth="1"/>
    <col min="2" max="2" width="0.453125" style="59" customWidth="1"/>
    <col min="3" max="3" width="6.36328125" style="38" customWidth="1"/>
    <col min="4" max="4" width="1.81640625" style="39" bestFit="1" customWidth="1"/>
    <col min="5" max="5" width="0.81640625" style="40" customWidth="1"/>
    <col min="6" max="6" width="2.26953125" style="41" customWidth="1"/>
    <col min="7" max="7" width="1.81640625" style="41" bestFit="1" customWidth="1"/>
    <col min="8" max="8" width="2.26953125" style="41" customWidth="1"/>
    <col min="9" max="9" width="0.7265625" style="40" customWidth="1"/>
    <col min="10" max="10" width="1.81640625" style="39" bestFit="1" customWidth="1"/>
    <col min="11" max="12" width="6.36328125" style="38" customWidth="1"/>
    <col min="13" max="13" width="1.81640625" style="39" bestFit="1" customWidth="1"/>
    <col min="14" max="14" width="0.81640625" style="40" customWidth="1"/>
    <col min="15" max="15" width="2.26953125" style="41" customWidth="1"/>
    <col min="16" max="16" width="1.81640625" style="41" customWidth="1"/>
    <col min="17" max="17" width="2.26953125" style="41" customWidth="1"/>
    <col min="18" max="18" width="0.7265625" style="40" customWidth="1"/>
    <col min="19" max="19" width="1.81640625" style="39" bestFit="1" customWidth="1"/>
    <col min="20" max="21" width="6.36328125" style="38" customWidth="1"/>
    <col min="22" max="22" width="2.1796875" style="39" bestFit="1" customWidth="1"/>
    <col min="23" max="23" width="0.81640625" style="40" customWidth="1"/>
    <col min="24" max="24" width="2.26953125" style="41" customWidth="1"/>
    <col min="25" max="25" width="1.81640625" style="41" customWidth="1"/>
    <col min="26" max="26" width="2.26953125" style="41" customWidth="1"/>
    <col min="27" max="27" width="0.7265625" style="40" customWidth="1"/>
    <col min="28" max="28" width="2.1796875" style="39" bestFit="1" customWidth="1"/>
    <col min="29" max="29" width="6.36328125" style="38" customWidth="1"/>
    <col min="30" max="30" width="0.453125" style="59" customWidth="1"/>
    <col min="31" max="31" width="2.6328125" style="59" customWidth="1"/>
    <col min="32" max="16384" width="8.7265625" style="58" hidden="1"/>
  </cols>
  <sheetData>
    <row r="1" spans="1:31" s="59" customFormat="1" x14ac:dyDescent="0.15">
      <c r="F1" s="60"/>
      <c r="H1" s="60"/>
      <c r="M1" s="60"/>
      <c r="O1" s="60"/>
    </row>
    <row r="2" spans="1:31" s="40" customFormat="1" ht="21" x14ac:dyDescent="0.15">
      <c r="A2" s="59"/>
      <c r="B2" s="59"/>
      <c r="C2" s="182" t="str">
        <f>基本情報!A2&amp;基本情報!C2&amp;基本情報!D2&amp;" ("&amp;基本情報!C4&amp;基本情報!D4&amp;"部"&amp;基本情報!F4&amp;") "&amp;"NO.1"</f>
        <v>関東大学バドミントンリーグ戦 (部) NO.1</v>
      </c>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59"/>
      <c r="AE2" s="59"/>
    </row>
    <row r="3" spans="1:31" s="40" customFormat="1" ht="9" customHeight="1" x14ac:dyDescent="0.15">
      <c r="A3" s="59"/>
      <c r="B3" s="59"/>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59"/>
      <c r="AE3" s="59"/>
    </row>
    <row r="4" spans="1:31" s="40" customFormat="1" ht="3.75" customHeight="1" thickBot="1" x14ac:dyDescent="0.2">
      <c r="A4" s="59"/>
      <c r="B4" s="59"/>
      <c r="C4" s="38"/>
      <c r="D4" s="39"/>
      <c r="F4" s="41"/>
      <c r="G4" s="41"/>
      <c r="H4" s="41"/>
      <c r="J4" s="39"/>
      <c r="K4" s="38"/>
      <c r="L4" s="42"/>
      <c r="M4" s="43"/>
      <c r="N4" s="43"/>
      <c r="O4" s="43"/>
      <c r="P4" s="43"/>
      <c r="Q4" s="43"/>
      <c r="R4" s="43"/>
      <c r="S4" s="43"/>
      <c r="T4" s="42"/>
      <c r="U4" s="42"/>
      <c r="V4" s="43"/>
      <c r="W4" s="43"/>
      <c r="X4" s="43"/>
      <c r="Y4" s="43"/>
      <c r="Z4" s="43"/>
      <c r="AA4" s="43"/>
      <c r="AB4" s="43"/>
      <c r="AC4" s="42"/>
      <c r="AD4" s="59"/>
      <c r="AE4" s="59"/>
    </row>
    <row r="5" spans="1:31" s="40" customFormat="1" ht="15" customHeight="1" x14ac:dyDescent="0.15">
      <c r="A5" s="59"/>
      <c r="B5" s="59"/>
      <c r="C5" s="184">
        <f>'1 回転'!B2</f>
        <v>0</v>
      </c>
      <c r="D5" s="185"/>
      <c r="E5" s="180">
        <f>IF('1 回転'!D2="","",'1 回転'!D2)</f>
        <v>0</v>
      </c>
      <c r="F5" s="180"/>
      <c r="G5" s="44" t="s">
        <v>27</v>
      </c>
      <c r="H5" s="180">
        <f>IF('1 回転'!F2="","",'1 回転'!F2)</f>
        <v>0</v>
      </c>
      <c r="I5" s="180"/>
      <c r="J5" s="185">
        <f>'1 回転'!H2</f>
        <v>0</v>
      </c>
      <c r="K5" s="187"/>
      <c r="L5" s="184">
        <f>'1 回転'!I2</f>
        <v>0</v>
      </c>
      <c r="M5" s="185"/>
      <c r="N5" s="180">
        <f>IF('1 回転'!K2="","",'1 回転'!K2)</f>
        <v>0</v>
      </c>
      <c r="O5" s="180"/>
      <c r="P5" s="44" t="s">
        <v>27</v>
      </c>
      <c r="Q5" s="180">
        <f>IF('1 回転'!M2="","",'1 回転'!M2)</f>
        <v>0</v>
      </c>
      <c r="R5" s="180"/>
      <c r="S5" s="185">
        <f>'1 回転'!O2</f>
        <v>0</v>
      </c>
      <c r="T5" s="187"/>
      <c r="U5" s="188"/>
      <c r="V5" s="189"/>
      <c r="W5" s="189"/>
      <c r="X5" s="189"/>
      <c r="Y5" s="189"/>
      <c r="Z5" s="189"/>
      <c r="AA5" s="189"/>
      <c r="AB5" s="189"/>
      <c r="AC5" s="190"/>
      <c r="AD5" s="59"/>
      <c r="AE5" s="59"/>
    </row>
    <row r="6" spans="1:31" s="41" customFormat="1" ht="7.5" customHeight="1" x14ac:dyDescent="0.15">
      <c r="A6" s="59"/>
      <c r="B6" s="59"/>
      <c r="C6" s="177"/>
      <c r="D6" s="186"/>
      <c r="E6" s="181" t="str">
        <f>IF('1 回転'!D3="","",'1 回転'!D3)</f>
        <v/>
      </c>
      <c r="F6" s="181"/>
      <c r="G6" s="45"/>
      <c r="H6" s="181" t="str">
        <f>IF('1 回転'!F3="","",'1 回転'!F3)</f>
        <v/>
      </c>
      <c r="I6" s="181"/>
      <c r="J6" s="186"/>
      <c r="K6" s="176"/>
      <c r="L6" s="177"/>
      <c r="M6" s="186"/>
      <c r="N6" s="181" t="str">
        <f>IF('1 回転'!K3="","",'1 回転'!K3)</f>
        <v/>
      </c>
      <c r="O6" s="181"/>
      <c r="P6" s="45"/>
      <c r="Q6" s="181" t="str">
        <f>IF('1 回転'!M3="","",'1 回転'!M3)</f>
        <v/>
      </c>
      <c r="R6" s="181"/>
      <c r="S6" s="186"/>
      <c r="T6" s="176"/>
      <c r="U6" s="191"/>
      <c r="V6" s="192"/>
      <c r="W6" s="192"/>
      <c r="X6" s="192"/>
      <c r="Y6" s="192"/>
      <c r="Z6" s="192"/>
      <c r="AA6" s="192"/>
      <c r="AB6" s="192"/>
      <c r="AC6" s="193"/>
      <c r="AD6" s="59"/>
      <c r="AE6" s="59"/>
    </row>
    <row r="7" spans="1:31" s="40" customFormat="1" ht="5.25" customHeight="1" x14ac:dyDescent="0.15">
      <c r="A7" s="59"/>
      <c r="B7" s="59"/>
      <c r="C7" s="56"/>
      <c r="D7" s="39"/>
      <c r="E7" s="178"/>
      <c r="F7" s="45"/>
      <c r="G7" s="46"/>
      <c r="H7" s="45"/>
      <c r="I7" s="178"/>
      <c r="J7" s="39"/>
      <c r="K7" s="57"/>
      <c r="L7" s="56"/>
      <c r="M7" s="39"/>
      <c r="N7" s="178"/>
      <c r="O7" s="45"/>
      <c r="P7" s="46"/>
      <c r="Q7" s="45"/>
      <c r="R7" s="178"/>
      <c r="S7" s="39"/>
      <c r="T7" s="57"/>
      <c r="U7" s="191"/>
      <c r="V7" s="192"/>
      <c r="W7" s="192"/>
      <c r="X7" s="192"/>
      <c r="Y7" s="192"/>
      <c r="Z7" s="192"/>
      <c r="AA7" s="192"/>
      <c r="AB7" s="192"/>
      <c r="AC7" s="193"/>
      <c r="AD7" s="59"/>
      <c r="AE7" s="59"/>
    </row>
    <row r="8" spans="1:31" s="40" customFormat="1" ht="9.75" customHeight="1" x14ac:dyDescent="0.15">
      <c r="A8" s="59"/>
      <c r="B8" s="59"/>
      <c r="C8" s="56"/>
      <c r="D8" s="39"/>
      <c r="E8" s="178"/>
      <c r="F8" s="38" t="str">
        <f>IF('1 回転'!D4="","",'1 回転'!D4)</f>
        <v/>
      </c>
      <c r="G8" s="46" t="str">
        <f>IF(F8="","","-")</f>
        <v/>
      </c>
      <c r="H8" s="38" t="str">
        <f>IF('1 回転'!F4="","",'1 回転'!F4)</f>
        <v/>
      </c>
      <c r="I8" s="178"/>
      <c r="J8" s="39"/>
      <c r="K8" s="57"/>
      <c r="L8" s="56"/>
      <c r="M8" s="39"/>
      <c r="N8" s="178"/>
      <c r="O8" s="38" t="str">
        <f>IF('1 回転'!K4="","",'1 回転'!K4)</f>
        <v/>
      </c>
      <c r="P8" s="46" t="str">
        <f>IF(O8="","","-")</f>
        <v/>
      </c>
      <c r="Q8" s="38" t="str">
        <f>IF('1 回転'!M4="","",'1 回転'!M4)</f>
        <v/>
      </c>
      <c r="R8" s="178"/>
      <c r="S8" s="39"/>
      <c r="T8" s="57"/>
      <c r="U8" s="191"/>
      <c r="V8" s="192"/>
      <c r="W8" s="192"/>
      <c r="X8" s="192"/>
      <c r="Y8" s="192"/>
      <c r="Z8" s="192"/>
      <c r="AA8" s="192"/>
      <c r="AB8" s="192"/>
      <c r="AC8" s="193"/>
      <c r="AD8" s="59"/>
      <c r="AE8" s="59"/>
    </row>
    <row r="9" spans="1:31" s="40" customFormat="1" ht="6" customHeight="1" x14ac:dyDescent="0.15">
      <c r="A9" s="59"/>
      <c r="B9" s="59"/>
      <c r="C9" s="177" t="str">
        <f>IF('1 回転'!B4="","",'1 回転'!B4)</f>
        <v/>
      </c>
      <c r="D9" s="179" t="str">
        <f>IF('1 回転'!C4="","",'1 回転'!C4)</f>
        <v/>
      </c>
      <c r="E9" s="178"/>
      <c r="F9" s="45" t="str">
        <f>IF('1 回転'!D5="","",'1 回転'!D5)</f>
        <v/>
      </c>
      <c r="G9" s="46"/>
      <c r="H9" s="45" t="str">
        <f>IF('1 回転'!F5="","",'1 回転'!F5)</f>
        <v/>
      </c>
      <c r="I9" s="178"/>
      <c r="J9" s="179" t="str">
        <f>IF('1 回転'!G4="","",'1 回転'!G4)</f>
        <v/>
      </c>
      <c r="K9" s="176" t="str">
        <f>IF('1 回転'!H4="","",'1 回転'!H4)</f>
        <v/>
      </c>
      <c r="L9" s="177" t="str">
        <f>IF('1 回転'!I4="","",'1 回転'!I4)</f>
        <v/>
      </c>
      <c r="M9" s="179" t="str">
        <f>IF('1 回転'!J4="","",'1 回転'!J4)</f>
        <v/>
      </c>
      <c r="N9" s="178"/>
      <c r="O9" s="45" t="str">
        <f>IF('1 回転'!K5="","",'1 回転'!K5)</f>
        <v/>
      </c>
      <c r="P9" s="46"/>
      <c r="Q9" s="45" t="str">
        <f>IF('1 回転'!M5="","",'1 回転'!M5)</f>
        <v/>
      </c>
      <c r="R9" s="178"/>
      <c r="S9" s="179" t="str">
        <f>IF('1 回転'!N4="","",'1 回転'!N4)</f>
        <v/>
      </c>
      <c r="T9" s="176" t="str">
        <f>IF('1 回転'!O4="","",'1 回転'!O4)</f>
        <v/>
      </c>
      <c r="U9" s="191"/>
      <c r="V9" s="192"/>
      <c r="W9" s="192"/>
      <c r="X9" s="192"/>
      <c r="Y9" s="192"/>
      <c r="Z9" s="192"/>
      <c r="AA9" s="192"/>
      <c r="AB9" s="192"/>
      <c r="AC9" s="193"/>
      <c r="AD9" s="59"/>
      <c r="AE9" s="59"/>
    </row>
    <row r="10" spans="1:31" s="40" customFormat="1" ht="9.75" customHeight="1" x14ac:dyDescent="0.15">
      <c r="A10" s="59"/>
      <c r="B10" s="59"/>
      <c r="C10" s="177"/>
      <c r="D10" s="179"/>
      <c r="E10" s="178"/>
      <c r="F10" s="38" t="str">
        <f>IF('1 回転'!D6="","",'1 回転'!D6)</f>
        <v/>
      </c>
      <c r="G10" s="46" t="str">
        <f>IF(F10="","","-")</f>
        <v/>
      </c>
      <c r="H10" s="38" t="str">
        <f>IF('1 回転'!F6="","",'1 回転'!F6)</f>
        <v/>
      </c>
      <c r="I10" s="178"/>
      <c r="J10" s="179"/>
      <c r="K10" s="176"/>
      <c r="L10" s="177"/>
      <c r="M10" s="179"/>
      <c r="N10" s="178"/>
      <c r="O10" s="38" t="str">
        <f>IF('1 回転'!K6="","",'1 回転'!K6)</f>
        <v/>
      </c>
      <c r="P10" s="46" t="str">
        <f>IF(O10="","","-")</f>
        <v/>
      </c>
      <c r="Q10" s="38" t="str">
        <f>IF('1 回転'!M6="","",'1 回転'!M6)</f>
        <v/>
      </c>
      <c r="R10" s="178"/>
      <c r="S10" s="179"/>
      <c r="T10" s="176"/>
      <c r="U10" s="191"/>
      <c r="V10" s="192"/>
      <c r="W10" s="192"/>
      <c r="X10" s="192"/>
      <c r="Y10" s="192"/>
      <c r="Z10" s="192"/>
      <c r="AA10" s="192"/>
      <c r="AB10" s="192"/>
      <c r="AC10" s="193"/>
      <c r="AD10" s="59"/>
      <c r="AE10" s="59"/>
    </row>
    <row r="11" spans="1:31" s="40" customFormat="1" ht="6" customHeight="1" x14ac:dyDescent="0.15">
      <c r="A11" s="59"/>
      <c r="B11" s="59"/>
      <c r="C11" s="177"/>
      <c r="D11" s="179"/>
      <c r="E11" s="178"/>
      <c r="F11" s="45" t="str">
        <f>IF('1 回転'!D7="","",'1 回転'!D7)</f>
        <v/>
      </c>
      <c r="G11" s="46"/>
      <c r="H11" s="45" t="str">
        <f>IF('1 回転'!F7="","",'1 回転'!F7)</f>
        <v/>
      </c>
      <c r="I11" s="178"/>
      <c r="J11" s="179"/>
      <c r="K11" s="176"/>
      <c r="L11" s="177"/>
      <c r="M11" s="179"/>
      <c r="N11" s="178"/>
      <c r="O11" s="45" t="str">
        <f>IF('1 回転'!K7="","",'1 回転'!K7)</f>
        <v/>
      </c>
      <c r="P11" s="46"/>
      <c r="Q11" s="45" t="str">
        <f>IF('1 回転'!M7="","",'1 回転'!M7)</f>
        <v/>
      </c>
      <c r="R11" s="178"/>
      <c r="S11" s="179"/>
      <c r="T11" s="176"/>
      <c r="U11" s="191"/>
      <c r="V11" s="192"/>
      <c r="W11" s="192"/>
      <c r="X11" s="192"/>
      <c r="Y11" s="192"/>
      <c r="Z11" s="192"/>
      <c r="AA11" s="192"/>
      <c r="AB11" s="192"/>
      <c r="AC11" s="193"/>
      <c r="AD11" s="59"/>
      <c r="AE11" s="59"/>
    </row>
    <row r="12" spans="1:31" s="40" customFormat="1" ht="9.75" customHeight="1" x14ac:dyDescent="0.15">
      <c r="A12" s="59"/>
      <c r="B12" s="59"/>
      <c r="C12" s="56"/>
      <c r="D12" s="46" t="str">
        <f>IF('1 回転'!C9="","",'1 回転'!C9)</f>
        <v/>
      </c>
      <c r="E12" s="178"/>
      <c r="F12" s="38" t="str">
        <f>IF('1 回転'!D8="","",'1 回転'!D8)</f>
        <v/>
      </c>
      <c r="G12" s="46" t="str">
        <f>IF(F12="","","-")</f>
        <v/>
      </c>
      <c r="H12" s="38" t="str">
        <f>IF('1 回転'!F8="","",'1 回転'!F8)</f>
        <v/>
      </c>
      <c r="I12" s="178"/>
      <c r="J12" s="46" t="str">
        <f>IF('1 回転'!G9="","",'1 回転'!G9)</f>
        <v/>
      </c>
      <c r="K12" s="57"/>
      <c r="L12" s="56"/>
      <c r="M12" s="46" t="str">
        <f>IF('1 回転'!J9="","",'1 回転'!J9)</f>
        <v/>
      </c>
      <c r="N12" s="178"/>
      <c r="O12" s="38" t="str">
        <f>IF('1 回転'!K8="","",'1 回転'!K8)</f>
        <v/>
      </c>
      <c r="P12" s="46" t="str">
        <f>IF(O12="","","-")</f>
        <v/>
      </c>
      <c r="Q12" s="38" t="str">
        <f>IF('1 回転'!M8="","",'1 回転'!M8)</f>
        <v/>
      </c>
      <c r="R12" s="178"/>
      <c r="S12" s="46" t="str">
        <f>IF('1 回転'!N9="","",'1 回転'!N9)</f>
        <v/>
      </c>
      <c r="T12" s="57"/>
      <c r="U12" s="191"/>
      <c r="V12" s="192"/>
      <c r="W12" s="192"/>
      <c r="X12" s="192"/>
      <c r="Y12" s="192"/>
      <c r="Z12" s="192"/>
      <c r="AA12" s="192"/>
      <c r="AB12" s="192"/>
      <c r="AC12" s="193"/>
      <c r="AD12" s="59"/>
      <c r="AE12" s="59"/>
    </row>
    <row r="13" spans="1:31" s="40" customFormat="1" ht="6" customHeight="1" x14ac:dyDescent="0.15">
      <c r="A13" s="59"/>
      <c r="B13" s="59"/>
      <c r="C13" s="56"/>
      <c r="D13" s="46"/>
      <c r="E13" s="178"/>
      <c r="F13" s="45" t="str">
        <f>IF('1 回転'!D9="","",'1 回転'!D9)</f>
        <v/>
      </c>
      <c r="G13" s="46"/>
      <c r="H13" s="45" t="str">
        <f>IF('1 回転'!F9="","",'1 回転'!F9)</f>
        <v/>
      </c>
      <c r="I13" s="178"/>
      <c r="J13" s="39"/>
      <c r="K13" s="57"/>
      <c r="L13" s="56"/>
      <c r="M13" s="39"/>
      <c r="N13" s="178"/>
      <c r="O13" s="45" t="str">
        <f>IF('1 回転'!K9="","",'1 回転'!K9)</f>
        <v/>
      </c>
      <c r="P13" s="46"/>
      <c r="Q13" s="45"/>
      <c r="R13" s="178"/>
      <c r="S13" s="39"/>
      <c r="T13" s="57"/>
      <c r="U13" s="191"/>
      <c r="V13" s="192"/>
      <c r="W13" s="192"/>
      <c r="X13" s="192"/>
      <c r="Y13" s="192"/>
      <c r="Z13" s="192"/>
      <c r="AA13" s="192"/>
      <c r="AB13" s="192"/>
      <c r="AC13" s="193"/>
      <c r="AD13" s="59"/>
      <c r="AE13" s="59"/>
    </row>
    <row r="14" spans="1:31" s="40" customFormat="1" ht="5.25" customHeight="1" x14ac:dyDescent="0.15">
      <c r="A14" s="59"/>
      <c r="B14" s="59"/>
      <c r="C14" s="56"/>
      <c r="D14" s="46"/>
      <c r="E14" s="178"/>
      <c r="F14" s="45"/>
      <c r="G14" s="46"/>
      <c r="H14" s="45"/>
      <c r="I14" s="178"/>
      <c r="J14" s="39"/>
      <c r="K14" s="57"/>
      <c r="L14" s="56"/>
      <c r="M14" s="39"/>
      <c r="N14" s="178"/>
      <c r="O14" s="45"/>
      <c r="P14" s="46"/>
      <c r="Q14" s="45"/>
      <c r="R14" s="178"/>
      <c r="S14" s="39"/>
      <c r="T14" s="57"/>
      <c r="U14" s="191"/>
      <c r="V14" s="192"/>
      <c r="W14" s="192"/>
      <c r="X14" s="192"/>
      <c r="Y14" s="192"/>
      <c r="Z14" s="192"/>
      <c r="AA14" s="192"/>
      <c r="AB14" s="192"/>
      <c r="AC14" s="193"/>
      <c r="AD14" s="59"/>
      <c r="AE14" s="59"/>
    </row>
    <row r="15" spans="1:31" s="40" customFormat="1" ht="9.75" customHeight="1" x14ac:dyDescent="0.15">
      <c r="A15" s="59"/>
      <c r="B15" s="59"/>
      <c r="C15" s="56"/>
      <c r="D15" s="39"/>
      <c r="E15" s="178"/>
      <c r="F15" s="38" t="str">
        <f>IF('1 回転'!D10="","",'1 回転'!D10)</f>
        <v/>
      </c>
      <c r="G15" s="46" t="str">
        <f>IF(F15="","","-")</f>
        <v/>
      </c>
      <c r="H15" s="38" t="str">
        <f>IF('1 回転'!F10="","",'1 回転'!F10)</f>
        <v/>
      </c>
      <c r="I15" s="178"/>
      <c r="J15" s="39"/>
      <c r="K15" s="57"/>
      <c r="L15" s="56"/>
      <c r="M15" s="39"/>
      <c r="N15" s="178"/>
      <c r="O15" s="38" t="str">
        <f>IF('1 回転'!K10="","",'1 回転'!K10)</f>
        <v/>
      </c>
      <c r="P15" s="46" t="str">
        <f>IF(O15="","","-")</f>
        <v/>
      </c>
      <c r="Q15" s="38" t="str">
        <f>IF('1 回転'!M10="","",'1 回転'!M10)</f>
        <v/>
      </c>
      <c r="R15" s="178"/>
      <c r="S15" s="39"/>
      <c r="T15" s="57"/>
      <c r="U15" s="191"/>
      <c r="V15" s="192"/>
      <c r="W15" s="192"/>
      <c r="X15" s="192"/>
      <c r="Y15" s="192"/>
      <c r="Z15" s="192"/>
      <c r="AA15" s="192"/>
      <c r="AB15" s="192"/>
      <c r="AC15" s="193"/>
      <c r="AD15" s="59"/>
      <c r="AE15" s="59"/>
    </row>
    <row r="16" spans="1:31" s="40" customFormat="1" ht="6" customHeight="1" x14ac:dyDescent="0.15">
      <c r="A16" s="59"/>
      <c r="B16" s="59"/>
      <c r="C16" s="177" t="str">
        <f>IF('1 回転'!B10="","",'1 回転'!B10)</f>
        <v/>
      </c>
      <c r="D16" s="179" t="str">
        <f>IF('1 回転'!C10="","",'1 回転'!C10)</f>
        <v/>
      </c>
      <c r="E16" s="178"/>
      <c r="F16" s="45" t="str">
        <f>IF('1 回転'!D11="","",'1 回転'!D11)</f>
        <v/>
      </c>
      <c r="G16" s="46"/>
      <c r="H16" s="45" t="str">
        <f>IF('1 回転'!F11="","",'1 回転'!F11)</f>
        <v/>
      </c>
      <c r="I16" s="178"/>
      <c r="J16" s="179" t="str">
        <f>IF('1 回転'!G10="","",'1 回転'!G10)</f>
        <v/>
      </c>
      <c r="K16" s="176" t="str">
        <f>IF('1 回転'!H10="","",'1 回転'!H10)</f>
        <v/>
      </c>
      <c r="L16" s="177" t="str">
        <f>IF('1 回転'!I10="","",'1 回転'!I10)</f>
        <v/>
      </c>
      <c r="M16" s="179" t="str">
        <f>IF('1 回転'!J10="","",'1 回転'!J10)</f>
        <v/>
      </c>
      <c r="N16" s="178"/>
      <c r="O16" s="45" t="str">
        <f>IF('1 回転'!K11="","",'1 回転'!K11)</f>
        <v/>
      </c>
      <c r="P16" s="46"/>
      <c r="Q16" s="45" t="str">
        <f>IF('1 回転'!M11="","",'1 回転'!M11)</f>
        <v/>
      </c>
      <c r="R16" s="178"/>
      <c r="S16" s="179" t="str">
        <f>IF('1 回転'!N10="","",'1 回転'!N10)</f>
        <v/>
      </c>
      <c r="T16" s="176" t="str">
        <f>IF('1 回転'!O10="","",'1 回転'!O10)</f>
        <v/>
      </c>
      <c r="U16" s="191"/>
      <c r="V16" s="192"/>
      <c r="W16" s="192"/>
      <c r="X16" s="192"/>
      <c r="Y16" s="192"/>
      <c r="Z16" s="192"/>
      <c r="AA16" s="192"/>
      <c r="AB16" s="192"/>
      <c r="AC16" s="193"/>
      <c r="AD16" s="59"/>
      <c r="AE16" s="59"/>
    </row>
    <row r="17" spans="1:31" s="40" customFormat="1" ht="9.75" customHeight="1" x14ac:dyDescent="0.15">
      <c r="A17" s="59"/>
      <c r="B17" s="59"/>
      <c r="C17" s="177"/>
      <c r="D17" s="179"/>
      <c r="E17" s="178"/>
      <c r="F17" s="38" t="str">
        <f>IF('1 回転'!D12="","",'1 回転'!D12)</f>
        <v/>
      </c>
      <c r="G17" s="46" t="str">
        <f>IF(F17="","","-")</f>
        <v/>
      </c>
      <c r="H17" s="38" t="str">
        <f>IF('1 回転'!F12="","",'1 回転'!F12)</f>
        <v/>
      </c>
      <c r="I17" s="178"/>
      <c r="J17" s="179"/>
      <c r="K17" s="176"/>
      <c r="L17" s="177"/>
      <c r="M17" s="179"/>
      <c r="N17" s="178"/>
      <c r="O17" s="38" t="str">
        <f>IF('1 回転'!K12="","",'1 回転'!K12)</f>
        <v/>
      </c>
      <c r="P17" s="46" t="str">
        <f>IF(O17="","","-")</f>
        <v/>
      </c>
      <c r="Q17" s="38" t="str">
        <f>IF('1 回転'!M12="","",'1 回転'!M12)</f>
        <v/>
      </c>
      <c r="R17" s="178"/>
      <c r="S17" s="179"/>
      <c r="T17" s="176"/>
      <c r="U17" s="191"/>
      <c r="V17" s="192"/>
      <c r="W17" s="192"/>
      <c r="X17" s="192"/>
      <c r="Y17" s="192"/>
      <c r="Z17" s="192"/>
      <c r="AA17" s="192"/>
      <c r="AB17" s="192"/>
      <c r="AC17" s="193"/>
      <c r="AD17" s="59"/>
      <c r="AE17" s="59"/>
    </row>
    <row r="18" spans="1:31" s="40" customFormat="1" ht="6" customHeight="1" x14ac:dyDescent="0.15">
      <c r="A18" s="59"/>
      <c r="B18" s="59"/>
      <c r="C18" s="177"/>
      <c r="D18" s="179"/>
      <c r="E18" s="178"/>
      <c r="F18" s="45" t="str">
        <f>IF('1 回転'!D13="","",'1 回転'!D13)</f>
        <v/>
      </c>
      <c r="G18" s="46"/>
      <c r="H18" s="45" t="str">
        <f>IF('1 回転'!F13="","",'1 回転'!F13)</f>
        <v/>
      </c>
      <c r="I18" s="178"/>
      <c r="J18" s="179"/>
      <c r="K18" s="176"/>
      <c r="L18" s="177"/>
      <c r="M18" s="179"/>
      <c r="N18" s="178"/>
      <c r="O18" s="45" t="str">
        <f>IF('1 回転'!K13="","",'1 回転'!K13)</f>
        <v/>
      </c>
      <c r="P18" s="46"/>
      <c r="Q18" s="45" t="str">
        <f>IF('1 回転'!M13="","",'1 回転'!M13)</f>
        <v/>
      </c>
      <c r="R18" s="178"/>
      <c r="S18" s="179"/>
      <c r="T18" s="176"/>
      <c r="U18" s="191"/>
      <c r="V18" s="192"/>
      <c r="W18" s="192"/>
      <c r="X18" s="192"/>
      <c r="Y18" s="192"/>
      <c r="Z18" s="192"/>
      <c r="AA18" s="192"/>
      <c r="AB18" s="192"/>
      <c r="AC18" s="193"/>
      <c r="AD18" s="59"/>
      <c r="AE18" s="59"/>
    </row>
    <row r="19" spans="1:31" s="40" customFormat="1" ht="9.75" customHeight="1" x14ac:dyDescent="0.15">
      <c r="A19" s="59"/>
      <c r="B19" s="59"/>
      <c r="C19" s="56"/>
      <c r="D19" s="46" t="str">
        <f>IF('1 回転'!C15="","",'1 回転'!C15)</f>
        <v/>
      </c>
      <c r="E19" s="178"/>
      <c r="F19" s="38" t="str">
        <f>IF('1 回転'!D14="","",'1 回転'!D14)</f>
        <v/>
      </c>
      <c r="G19" s="46" t="str">
        <f>IF(F19="","","-")</f>
        <v/>
      </c>
      <c r="H19" s="38" t="str">
        <f>IF('1 回転'!F14="","",'1 回転'!F14)</f>
        <v/>
      </c>
      <c r="I19" s="178"/>
      <c r="J19" s="46" t="str">
        <f>IF('1 回転'!G15="","",'1 回転'!G15)</f>
        <v/>
      </c>
      <c r="K19" s="57"/>
      <c r="L19" s="56"/>
      <c r="M19" s="46" t="str">
        <f>IF('1 回転'!J15="","",'1 回転'!J15)</f>
        <v/>
      </c>
      <c r="N19" s="178"/>
      <c r="O19" s="38" t="str">
        <f>IF('1 回転'!K14="","",'1 回転'!K14)</f>
        <v/>
      </c>
      <c r="P19" s="46" t="str">
        <f>IF(O19="","","-")</f>
        <v/>
      </c>
      <c r="Q19" s="38" t="str">
        <f>IF('1 回転'!M14="","",'1 回転'!M14)</f>
        <v/>
      </c>
      <c r="R19" s="178"/>
      <c r="S19" s="46" t="str">
        <f>IF('1 回転'!N15="","",'1 回転'!N15)</f>
        <v/>
      </c>
      <c r="T19" s="57"/>
      <c r="U19" s="191"/>
      <c r="V19" s="192"/>
      <c r="W19" s="192"/>
      <c r="X19" s="192"/>
      <c r="Y19" s="192"/>
      <c r="Z19" s="192"/>
      <c r="AA19" s="192"/>
      <c r="AB19" s="192"/>
      <c r="AC19" s="193"/>
      <c r="AD19" s="59"/>
      <c r="AE19" s="59"/>
    </row>
    <row r="20" spans="1:31" s="40" customFormat="1" ht="6" customHeight="1" x14ac:dyDescent="0.15">
      <c r="A20" s="59"/>
      <c r="B20" s="59"/>
      <c r="C20" s="56"/>
      <c r="D20" s="39"/>
      <c r="E20" s="178"/>
      <c r="F20" s="45" t="str">
        <f>IF('1 回転'!D15="","",'1 回転'!D15)</f>
        <v/>
      </c>
      <c r="G20" s="46"/>
      <c r="H20" s="45" t="str">
        <f>IF('1 回転'!F15="","",'1 回転'!F15)</f>
        <v/>
      </c>
      <c r="I20" s="178"/>
      <c r="J20" s="39"/>
      <c r="K20" s="57"/>
      <c r="L20" s="56"/>
      <c r="M20" s="39"/>
      <c r="N20" s="178"/>
      <c r="O20" s="45" t="str">
        <f>IF('1 回転'!K15="","",'1 回転'!K15)</f>
        <v/>
      </c>
      <c r="P20" s="46"/>
      <c r="Q20" s="45" t="str">
        <f>IF('1 回転'!M15="","",'1 回転'!M15)</f>
        <v/>
      </c>
      <c r="R20" s="178"/>
      <c r="S20" s="39"/>
      <c r="T20" s="57"/>
      <c r="U20" s="191"/>
      <c r="V20" s="192"/>
      <c r="W20" s="192"/>
      <c r="X20" s="192"/>
      <c r="Y20" s="192"/>
      <c r="Z20" s="192"/>
      <c r="AA20" s="192"/>
      <c r="AB20" s="192"/>
      <c r="AC20" s="193"/>
      <c r="AD20" s="59"/>
      <c r="AE20" s="59"/>
    </row>
    <row r="21" spans="1:31" s="40" customFormat="1" ht="5.25" customHeight="1" x14ac:dyDescent="0.15">
      <c r="A21" s="59"/>
      <c r="B21" s="59"/>
      <c r="C21" s="177" t="str">
        <f>IF('1 回転'!B16="","",'1 回転'!B16)</f>
        <v/>
      </c>
      <c r="D21" s="39"/>
      <c r="E21" s="178"/>
      <c r="F21" s="45"/>
      <c r="G21" s="46"/>
      <c r="H21" s="45"/>
      <c r="I21" s="178"/>
      <c r="J21" s="39"/>
      <c r="K21" s="176" t="str">
        <f>IF('1 回転'!H16="","",'1 回転'!H16)</f>
        <v/>
      </c>
      <c r="L21" s="177" t="str">
        <f>IF('1 回転'!I16="","",'1 回転'!I16)</f>
        <v/>
      </c>
      <c r="M21" s="39"/>
      <c r="N21" s="178"/>
      <c r="O21" s="45"/>
      <c r="P21" s="46"/>
      <c r="Q21" s="45"/>
      <c r="R21" s="178"/>
      <c r="S21" s="39"/>
      <c r="T21" s="176" t="str">
        <f>IF('1 回転'!O16="","",'1 回転'!O16)</f>
        <v/>
      </c>
      <c r="U21" s="191"/>
      <c r="V21" s="192"/>
      <c r="W21" s="192"/>
      <c r="X21" s="192"/>
      <c r="Y21" s="192"/>
      <c r="Z21" s="192"/>
      <c r="AA21" s="192"/>
      <c r="AB21" s="192"/>
      <c r="AC21" s="193"/>
      <c r="AD21" s="59"/>
      <c r="AE21" s="59"/>
    </row>
    <row r="22" spans="1:31" s="40" customFormat="1" ht="9.75" customHeight="1" x14ac:dyDescent="0.15">
      <c r="A22" s="59"/>
      <c r="B22" s="59"/>
      <c r="C22" s="177"/>
      <c r="D22" s="39"/>
      <c r="E22" s="178"/>
      <c r="F22" s="38" t="str">
        <f>IF('1 回転'!D16="","",'1 回転'!D16)</f>
        <v/>
      </c>
      <c r="G22" s="46" t="str">
        <f>IF(F22="","","-")</f>
        <v/>
      </c>
      <c r="H22" s="38" t="str">
        <f>IF('1 回転'!F16="","",'1 回転'!F16)</f>
        <v/>
      </c>
      <c r="I22" s="178"/>
      <c r="J22" s="39"/>
      <c r="K22" s="176"/>
      <c r="L22" s="177"/>
      <c r="M22" s="39"/>
      <c r="N22" s="178"/>
      <c r="O22" s="38" t="str">
        <f>IF('1 回転'!K16="","",'1 回転'!K16)</f>
        <v/>
      </c>
      <c r="P22" s="46" t="str">
        <f>IF(O22="","","-")</f>
        <v/>
      </c>
      <c r="Q22" s="38" t="str">
        <f>IF('1 回転'!M16="","",'1 回転'!M16)</f>
        <v/>
      </c>
      <c r="R22" s="178"/>
      <c r="S22" s="39"/>
      <c r="T22" s="176"/>
      <c r="U22" s="191"/>
      <c r="V22" s="192"/>
      <c r="W22" s="192"/>
      <c r="X22" s="192"/>
      <c r="Y22" s="192"/>
      <c r="Z22" s="192"/>
      <c r="AA22" s="192"/>
      <c r="AB22" s="192"/>
      <c r="AC22" s="193"/>
      <c r="AD22" s="59"/>
      <c r="AE22" s="59"/>
    </row>
    <row r="23" spans="1:31" s="40" customFormat="1" ht="6" customHeight="1" x14ac:dyDescent="0.15">
      <c r="A23" s="59"/>
      <c r="B23" s="59"/>
      <c r="C23" s="177"/>
      <c r="D23" s="179" t="str">
        <f>IF('1 回転'!C16="","",'1 回転'!C16)</f>
        <v/>
      </c>
      <c r="E23" s="178"/>
      <c r="F23" s="45" t="str">
        <f>IF('1 回転'!D17="","",'1 回転'!D17)</f>
        <v/>
      </c>
      <c r="G23" s="46"/>
      <c r="H23" s="45" t="str">
        <f>IF('1 回転'!F17="","",'1 回転'!F17)</f>
        <v/>
      </c>
      <c r="I23" s="178"/>
      <c r="J23" s="179" t="str">
        <f>IF('1 回転'!G16="","",'1 回転'!G16)</f>
        <v/>
      </c>
      <c r="K23" s="176"/>
      <c r="L23" s="177"/>
      <c r="M23" s="179" t="str">
        <f>IF('1 回転'!J16="","",'1 回転'!J16)</f>
        <v/>
      </c>
      <c r="N23" s="178"/>
      <c r="O23" s="45" t="str">
        <f>IF('1 回転'!K17="","",'1 回転'!K17)</f>
        <v/>
      </c>
      <c r="P23" s="46"/>
      <c r="Q23" s="45" t="str">
        <f>IF('1 回転'!M17="","",'1 回転'!M17)</f>
        <v/>
      </c>
      <c r="R23" s="178"/>
      <c r="S23" s="179" t="str">
        <f>IF('1 回転'!N16="","",'1 回転'!N16)</f>
        <v/>
      </c>
      <c r="T23" s="176"/>
      <c r="U23" s="191"/>
      <c r="V23" s="192"/>
      <c r="W23" s="192"/>
      <c r="X23" s="192"/>
      <c r="Y23" s="192"/>
      <c r="Z23" s="192"/>
      <c r="AA23" s="192"/>
      <c r="AB23" s="192"/>
      <c r="AC23" s="193"/>
      <c r="AD23" s="59"/>
      <c r="AE23" s="59"/>
    </row>
    <row r="24" spans="1:31" s="40" customFormat="1" ht="9.75" customHeight="1" x14ac:dyDescent="0.15">
      <c r="A24" s="59"/>
      <c r="B24" s="59"/>
      <c r="C24" s="177" t="str">
        <f>IF('1 回転'!B19="","",'1 回転'!B19)</f>
        <v/>
      </c>
      <c r="D24" s="179"/>
      <c r="E24" s="178"/>
      <c r="F24" s="38" t="str">
        <f>IF('1 回転'!D18="","",'1 回転'!D18)</f>
        <v/>
      </c>
      <c r="G24" s="46" t="str">
        <f>IF(F24="","","-")</f>
        <v/>
      </c>
      <c r="H24" s="38" t="str">
        <f>IF('1 回転'!F18="","",'1 回転'!F18)</f>
        <v/>
      </c>
      <c r="I24" s="178"/>
      <c r="J24" s="179"/>
      <c r="K24" s="176" t="str">
        <f>IF('1 回転'!H19="","",'1 回転'!H19)</f>
        <v/>
      </c>
      <c r="L24" s="177" t="str">
        <f>IF('1 回転'!I19="","",'1 回転'!I19)</f>
        <v/>
      </c>
      <c r="M24" s="179"/>
      <c r="N24" s="178"/>
      <c r="O24" s="38" t="str">
        <f>IF('1 回転'!K18="","",'1 回転'!K18)</f>
        <v/>
      </c>
      <c r="P24" s="46" t="str">
        <f>IF(O24="","","-")</f>
        <v/>
      </c>
      <c r="Q24" s="38" t="str">
        <f>IF('1 回転'!M18="","",'1 回転'!M18)</f>
        <v/>
      </c>
      <c r="R24" s="178"/>
      <c r="S24" s="179"/>
      <c r="T24" s="176" t="str">
        <f>IF('1 回転'!O19="","",'1 回転'!O19)</f>
        <v/>
      </c>
      <c r="U24" s="191"/>
      <c r="V24" s="192"/>
      <c r="W24" s="192"/>
      <c r="X24" s="192"/>
      <c r="Y24" s="192"/>
      <c r="Z24" s="192"/>
      <c r="AA24" s="192"/>
      <c r="AB24" s="192"/>
      <c r="AC24" s="193"/>
      <c r="AD24" s="59"/>
      <c r="AE24" s="59"/>
    </row>
    <row r="25" spans="1:31" s="40" customFormat="1" ht="6" customHeight="1" x14ac:dyDescent="0.15">
      <c r="A25" s="59"/>
      <c r="B25" s="59"/>
      <c r="C25" s="177"/>
      <c r="D25" s="179"/>
      <c r="E25" s="178"/>
      <c r="F25" s="45" t="str">
        <f>IF('1 回転'!D19="","",'1 回転'!D19)</f>
        <v/>
      </c>
      <c r="G25" s="46"/>
      <c r="H25" s="45" t="str">
        <f>IF('1 回転'!F19="","",'1 回転'!F19)</f>
        <v/>
      </c>
      <c r="I25" s="178"/>
      <c r="J25" s="179"/>
      <c r="K25" s="176"/>
      <c r="L25" s="177"/>
      <c r="M25" s="179"/>
      <c r="N25" s="178"/>
      <c r="O25" s="45" t="str">
        <f>IF('1 回転'!K19="","",'1 回転'!K19)</f>
        <v/>
      </c>
      <c r="P25" s="46"/>
      <c r="Q25" s="45" t="str">
        <f>IF('1 回転'!M19="","",'1 回転'!M19)</f>
        <v/>
      </c>
      <c r="R25" s="178"/>
      <c r="S25" s="179"/>
      <c r="T25" s="176"/>
      <c r="U25" s="191"/>
      <c r="V25" s="192"/>
      <c r="W25" s="192"/>
      <c r="X25" s="192"/>
      <c r="Y25" s="192"/>
      <c r="Z25" s="192"/>
      <c r="AA25" s="192"/>
      <c r="AB25" s="192"/>
      <c r="AC25" s="193"/>
      <c r="AD25" s="59"/>
      <c r="AE25" s="59"/>
    </row>
    <row r="26" spans="1:31" s="40" customFormat="1" ht="8.1" customHeight="1" x14ac:dyDescent="0.15">
      <c r="A26" s="59"/>
      <c r="B26" s="59"/>
      <c r="C26" s="177"/>
      <c r="D26" s="46" t="str">
        <f>IF('1 回転'!C21="","",'1 回転'!C21)</f>
        <v/>
      </c>
      <c r="E26" s="178"/>
      <c r="F26" s="38" t="str">
        <f>IF('1 回転'!D20="","",'1 回転'!D20)</f>
        <v/>
      </c>
      <c r="G26" s="46" t="str">
        <f>IF(F26="","","-")</f>
        <v/>
      </c>
      <c r="H26" s="38" t="str">
        <f>IF('1 回転'!F20="","",'1 回転'!F20)</f>
        <v/>
      </c>
      <c r="I26" s="178"/>
      <c r="J26" s="46" t="str">
        <f>IF('1 回転'!G21="","",'1 回転'!G21)</f>
        <v/>
      </c>
      <c r="K26" s="176"/>
      <c r="L26" s="177"/>
      <c r="M26" s="46" t="str">
        <f>IF('1 回転'!J21="","",'1 回転'!J21)</f>
        <v/>
      </c>
      <c r="N26" s="178"/>
      <c r="O26" s="38" t="str">
        <f>IF('1 回転'!K20="","",'1 回転'!K20)</f>
        <v/>
      </c>
      <c r="P26" s="46" t="str">
        <f>IF(O26="","","-")</f>
        <v/>
      </c>
      <c r="Q26" s="38" t="str">
        <f>IF('1 回転'!M20="","",'1 回転'!M20)</f>
        <v/>
      </c>
      <c r="R26" s="178"/>
      <c r="S26" s="46" t="str">
        <f>IF('1 回転'!N21="","",'1 回転'!N21)</f>
        <v/>
      </c>
      <c r="T26" s="176"/>
      <c r="U26" s="191"/>
      <c r="V26" s="192"/>
      <c r="W26" s="192"/>
      <c r="X26" s="192"/>
      <c r="Y26" s="192"/>
      <c r="Z26" s="192"/>
      <c r="AA26" s="192"/>
      <c r="AB26" s="192"/>
      <c r="AC26" s="193"/>
      <c r="AD26" s="59"/>
      <c r="AE26" s="59"/>
    </row>
    <row r="27" spans="1:31" s="40" customFormat="1" ht="6" customHeight="1" x14ac:dyDescent="0.15">
      <c r="A27" s="59"/>
      <c r="B27" s="59"/>
      <c r="C27" s="54"/>
      <c r="D27" s="39"/>
      <c r="E27" s="178"/>
      <c r="F27" s="45" t="str">
        <f>IF('1 回転'!D21="","",'1 回転'!D21)</f>
        <v/>
      </c>
      <c r="G27" s="46"/>
      <c r="H27" s="45" t="str">
        <f>IF('1 回転'!F21="","",'1 回転'!F21)</f>
        <v/>
      </c>
      <c r="I27" s="178"/>
      <c r="J27" s="39"/>
      <c r="K27" s="55"/>
      <c r="L27" s="54"/>
      <c r="M27" s="39"/>
      <c r="N27" s="178"/>
      <c r="O27" s="45" t="str">
        <f>IF('1 回転'!K21="","",'1 回転'!K21)</f>
        <v/>
      </c>
      <c r="P27" s="46"/>
      <c r="Q27" s="45" t="str">
        <f>IF('1 回転'!M21="","",'1 回転'!M21)</f>
        <v/>
      </c>
      <c r="R27" s="178"/>
      <c r="S27" s="39"/>
      <c r="T27" s="55"/>
      <c r="U27" s="191"/>
      <c r="V27" s="192"/>
      <c r="W27" s="192"/>
      <c r="X27" s="192"/>
      <c r="Y27" s="192"/>
      <c r="Z27" s="192"/>
      <c r="AA27" s="192"/>
      <c r="AB27" s="192"/>
      <c r="AC27" s="193"/>
      <c r="AD27" s="59"/>
      <c r="AE27" s="59"/>
    </row>
    <row r="28" spans="1:31" s="40" customFormat="1" ht="5.25" customHeight="1" x14ac:dyDescent="0.15">
      <c r="A28" s="59"/>
      <c r="B28" s="59"/>
      <c r="C28" s="177" t="str">
        <f>IF('1 回転'!B22="","",'1 回転'!B22)</f>
        <v/>
      </c>
      <c r="D28" s="39"/>
      <c r="E28" s="178"/>
      <c r="F28" s="45"/>
      <c r="G28" s="46"/>
      <c r="H28" s="45"/>
      <c r="I28" s="178"/>
      <c r="J28" s="39"/>
      <c r="K28" s="176" t="str">
        <f>IF('1 回転'!H22="","",'1 回転'!H22)</f>
        <v/>
      </c>
      <c r="L28" s="177" t="str">
        <f>IF('1 回転'!I22="","",'1 回転'!I22)</f>
        <v/>
      </c>
      <c r="M28" s="39"/>
      <c r="N28" s="178"/>
      <c r="O28" s="45"/>
      <c r="P28" s="46"/>
      <c r="Q28" s="45"/>
      <c r="R28" s="178"/>
      <c r="S28" s="39"/>
      <c r="T28" s="176" t="str">
        <f>IF('1 回転'!O22="","",'1 回転'!O22)</f>
        <v/>
      </c>
      <c r="U28" s="191"/>
      <c r="V28" s="192"/>
      <c r="W28" s="192"/>
      <c r="X28" s="192"/>
      <c r="Y28" s="192"/>
      <c r="Z28" s="192"/>
      <c r="AA28" s="192"/>
      <c r="AB28" s="192"/>
      <c r="AC28" s="193"/>
      <c r="AD28" s="59"/>
      <c r="AE28" s="59"/>
    </row>
    <row r="29" spans="1:31" s="40" customFormat="1" ht="9.75" customHeight="1" x14ac:dyDescent="0.15">
      <c r="A29" s="59"/>
      <c r="B29" s="59"/>
      <c r="C29" s="177"/>
      <c r="D29" s="39"/>
      <c r="E29" s="178"/>
      <c r="F29" s="38" t="str">
        <f>IF('1 回転'!D22="","",'1 回転'!D22)</f>
        <v/>
      </c>
      <c r="G29" s="46" t="str">
        <f>IF(F29="","","-")</f>
        <v/>
      </c>
      <c r="H29" s="38" t="str">
        <f>IF('1 回転'!F22="","",'1 回転'!F22)</f>
        <v/>
      </c>
      <c r="I29" s="178"/>
      <c r="J29" s="39"/>
      <c r="K29" s="176"/>
      <c r="L29" s="177"/>
      <c r="M29" s="39"/>
      <c r="N29" s="178"/>
      <c r="O29" s="38" t="str">
        <f>IF('1 回転'!K22="","",'1 回転'!K22)</f>
        <v/>
      </c>
      <c r="P29" s="46" t="str">
        <f>IF(O29="","","-")</f>
        <v/>
      </c>
      <c r="Q29" s="38" t="str">
        <f>IF('1 回転'!M22="","",'1 回転'!M22)</f>
        <v/>
      </c>
      <c r="R29" s="178"/>
      <c r="S29" s="39"/>
      <c r="T29" s="176"/>
      <c r="U29" s="191"/>
      <c r="V29" s="192"/>
      <c r="W29" s="192"/>
      <c r="X29" s="192"/>
      <c r="Y29" s="192"/>
      <c r="Z29" s="192"/>
      <c r="AA29" s="192"/>
      <c r="AB29" s="192"/>
      <c r="AC29" s="193"/>
      <c r="AD29" s="59"/>
      <c r="AE29" s="59"/>
    </row>
    <row r="30" spans="1:31" s="40" customFormat="1" ht="6" customHeight="1" x14ac:dyDescent="0.15">
      <c r="A30" s="59"/>
      <c r="B30" s="59"/>
      <c r="C30" s="79" t="str">
        <f>IF(メンバーチェンジ!C3="","","[メンチェン前："&amp;オーダー!C7&amp;"]")</f>
        <v/>
      </c>
      <c r="D30" s="179" t="str">
        <f>IF('1 回転'!C22="","",'1 回転'!C22)</f>
        <v/>
      </c>
      <c r="E30" s="178"/>
      <c r="F30" s="45" t="str">
        <f>IF('1 回転'!D23="","",'1 回転'!D23)</f>
        <v/>
      </c>
      <c r="G30" s="46"/>
      <c r="H30" s="45" t="str">
        <f>IF('1 回転'!F23="","",'1 回転'!F23)</f>
        <v/>
      </c>
      <c r="I30" s="178"/>
      <c r="J30" s="179" t="str">
        <f>IF('1 回転'!G22="","",'1 回転'!G22)</f>
        <v/>
      </c>
      <c r="K30" s="78" t="str">
        <f>IF(メンバーチェンジ!E3="","","[メンチェン前："&amp;オーダー!E7&amp;"]")</f>
        <v/>
      </c>
      <c r="L30" s="79" t="str">
        <f>IF(メンバーチェンジ!F3="","","[メンチェン前："&amp;オーダー!F7&amp;"]")</f>
        <v/>
      </c>
      <c r="M30" s="179" t="str">
        <f>IF('1 回転'!J22="","",'1 回転'!J22)</f>
        <v/>
      </c>
      <c r="N30" s="178"/>
      <c r="O30" s="45" t="str">
        <f>IF('1 回転'!K23="","",'1 回転'!K23)</f>
        <v/>
      </c>
      <c r="P30" s="46"/>
      <c r="Q30" s="45" t="str">
        <f>IF('1 回転'!M23="","",'1 回転'!M23)</f>
        <v/>
      </c>
      <c r="R30" s="178"/>
      <c r="S30" s="179" t="str">
        <f>IF('1 回転'!N22="","",'1 回転'!N22)</f>
        <v/>
      </c>
      <c r="T30" s="78" t="str">
        <f>IF(メンバーチェンジ!H3="","","[メンチェン前："&amp;オーダー!H7&amp;"]")</f>
        <v/>
      </c>
      <c r="U30" s="191"/>
      <c r="V30" s="192"/>
      <c r="W30" s="192"/>
      <c r="X30" s="192"/>
      <c r="Y30" s="192"/>
      <c r="Z30" s="192"/>
      <c r="AA30" s="192"/>
      <c r="AB30" s="192"/>
      <c r="AC30" s="193"/>
      <c r="AD30" s="59"/>
      <c r="AE30" s="59"/>
    </row>
    <row r="31" spans="1:31" s="40" customFormat="1" ht="9.75" customHeight="1" x14ac:dyDescent="0.15">
      <c r="A31" s="59"/>
      <c r="B31" s="59"/>
      <c r="C31" s="177" t="str">
        <f>IF('1 回転'!B25="","",'1 回転'!B25)</f>
        <v/>
      </c>
      <c r="D31" s="179"/>
      <c r="E31" s="178"/>
      <c r="F31" s="38" t="str">
        <f>IF('1 回転'!D24="","",'1 回転'!D24)</f>
        <v/>
      </c>
      <c r="G31" s="46" t="str">
        <f>IF(F31="","","-")</f>
        <v/>
      </c>
      <c r="H31" s="38" t="str">
        <f>IF('1 回転'!F24="","",'1 回転'!F24)</f>
        <v/>
      </c>
      <c r="I31" s="178"/>
      <c r="J31" s="179"/>
      <c r="K31" s="176" t="str">
        <f>IF('1 回転'!H25="","",'1 回転'!H25)</f>
        <v/>
      </c>
      <c r="L31" s="177" t="str">
        <f>IF('1 回転'!I25="","",'1 回転'!I25)</f>
        <v/>
      </c>
      <c r="M31" s="179"/>
      <c r="N31" s="178"/>
      <c r="O31" s="38" t="str">
        <f>IF('1 回転'!K24="","",'1 回転'!K24)</f>
        <v/>
      </c>
      <c r="P31" s="46" t="str">
        <f>IF(O31="","","-")</f>
        <v/>
      </c>
      <c r="Q31" s="38" t="str">
        <f>IF('1 回転'!M24="","",'1 回転'!M24)</f>
        <v/>
      </c>
      <c r="R31" s="178"/>
      <c r="S31" s="179"/>
      <c r="T31" s="176" t="str">
        <f>IF('1 回転'!O25="","",'1 回転'!O25)</f>
        <v/>
      </c>
      <c r="U31" s="191"/>
      <c r="V31" s="192"/>
      <c r="W31" s="192"/>
      <c r="X31" s="192"/>
      <c r="Y31" s="192"/>
      <c r="Z31" s="192"/>
      <c r="AA31" s="192"/>
      <c r="AB31" s="192"/>
      <c r="AC31" s="193"/>
      <c r="AD31" s="59"/>
      <c r="AE31" s="59"/>
    </row>
    <row r="32" spans="1:31" s="40" customFormat="1" ht="6" customHeight="1" x14ac:dyDescent="0.15">
      <c r="A32" s="59"/>
      <c r="B32" s="59"/>
      <c r="C32" s="177"/>
      <c r="D32" s="179"/>
      <c r="E32" s="178"/>
      <c r="F32" s="45" t="str">
        <f>IF('1 回転'!D25="","",'1 回転'!D25)</f>
        <v/>
      </c>
      <c r="G32" s="46"/>
      <c r="H32" s="45" t="str">
        <f>IF('1 回転'!F25="","",'1 回転'!F25)</f>
        <v/>
      </c>
      <c r="I32" s="178"/>
      <c r="J32" s="179"/>
      <c r="K32" s="176"/>
      <c r="L32" s="177"/>
      <c r="M32" s="179"/>
      <c r="N32" s="178"/>
      <c r="O32" s="45" t="str">
        <f>IF('1 回転'!K25="","",'1 回転'!K25)</f>
        <v/>
      </c>
      <c r="P32" s="46"/>
      <c r="Q32" s="45" t="str">
        <f>IF('1 回転'!M25="","",'1 回転'!M25)</f>
        <v/>
      </c>
      <c r="R32" s="178"/>
      <c r="S32" s="179"/>
      <c r="T32" s="176"/>
      <c r="U32" s="191"/>
      <c r="V32" s="192"/>
      <c r="W32" s="192"/>
      <c r="X32" s="192"/>
      <c r="Y32" s="192"/>
      <c r="Z32" s="192"/>
      <c r="AA32" s="192"/>
      <c r="AB32" s="192"/>
      <c r="AC32" s="193"/>
      <c r="AD32" s="59"/>
      <c r="AE32" s="59"/>
    </row>
    <row r="33" spans="1:31" s="40" customFormat="1" ht="8.1" customHeight="1" x14ac:dyDescent="0.15">
      <c r="A33" s="59"/>
      <c r="B33" s="59"/>
      <c r="C33" s="79" t="str">
        <f>IF(メンバーチェンジ!C4="","","[メンチェン前："&amp;オーダー!C8&amp;"]")</f>
        <v/>
      </c>
      <c r="D33" s="46" t="str">
        <f>IF('1 回転'!C27="","",'1 回転'!C27)</f>
        <v/>
      </c>
      <c r="E33" s="178"/>
      <c r="F33" s="38" t="str">
        <f>IF('1 回転'!D26="","",'1 回転'!D26)</f>
        <v/>
      </c>
      <c r="G33" s="46" t="str">
        <f>IF(F33="","","-")</f>
        <v/>
      </c>
      <c r="H33" s="38" t="str">
        <f>IF('1 回転'!F26="","",'1 回転'!F26)</f>
        <v/>
      </c>
      <c r="I33" s="178"/>
      <c r="J33" s="46" t="str">
        <f>IF('1 回転'!G27="","",'1 回転'!G27)</f>
        <v/>
      </c>
      <c r="K33" s="78" t="str">
        <f>IF(メンバーチェンジ!E4="","","[メンチェン前："&amp;オーダー!E8&amp;"]")</f>
        <v/>
      </c>
      <c r="L33" s="79" t="str">
        <f>IF(メンバーチェンジ!F4="","","[メンチェン前："&amp;オーダー!F8&amp;"]")</f>
        <v/>
      </c>
      <c r="M33" s="46" t="str">
        <f>IF('1 回転'!J27="","",'1 回転'!J27)</f>
        <v/>
      </c>
      <c r="N33" s="178"/>
      <c r="O33" s="38" t="str">
        <f>IF('1 回転'!K26="","",'1 回転'!K26)</f>
        <v/>
      </c>
      <c r="P33" s="46" t="str">
        <f>IF(O33="","","-")</f>
        <v/>
      </c>
      <c r="Q33" s="38" t="str">
        <f>IF('1 回転'!M26="","",'1 回転'!M26)</f>
        <v/>
      </c>
      <c r="R33" s="178"/>
      <c r="S33" s="46" t="str">
        <f>IF('1 回転'!N27="","",'1 回転'!N27)</f>
        <v/>
      </c>
      <c r="T33" s="78" t="str">
        <f>IF(メンバーチェンジ!H4="","","[メンチェン前："&amp;オーダー!H8&amp;"]")</f>
        <v/>
      </c>
      <c r="U33" s="191"/>
      <c r="V33" s="192"/>
      <c r="W33" s="192"/>
      <c r="X33" s="192"/>
      <c r="Y33" s="192"/>
      <c r="Z33" s="192"/>
      <c r="AA33" s="192"/>
      <c r="AB33" s="192"/>
      <c r="AC33" s="193"/>
      <c r="AD33" s="59"/>
      <c r="AE33" s="59"/>
    </row>
    <row r="34" spans="1:31" s="40" customFormat="1" ht="6" customHeight="1" x14ac:dyDescent="0.15">
      <c r="A34" s="59"/>
      <c r="B34" s="59"/>
      <c r="C34" s="54"/>
      <c r="D34" s="39"/>
      <c r="E34" s="178"/>
      <c r="F34" s="45" t="str">
        <f>IF('1 回転'!D27="","",'1 回転'!D27)</f>
        <v/>
      </c>
      <c r="G34" s="46"/>
      <c r="H34" s="45" t="str">
        <f>IF('1 回転'!F27="","",'1 回転'!F27)</f>
        <v/>
      </c>
      <c r="I34" s="178"/>
      <c r="J34" s="39"/>
      <c r="K34" s="55"/>
      <c r="L34" s="54"/>
      <c r="M34" s="39"/>
      <c r="N34" s="178"/>
      <c r="O34" s="45" t="str">
        <f>IF('1 回転'!K27="","",'1 回転'!K27)</f>
        <v/>
      </c>
      <c r="P34" s="46"/>
      <c r="Q34" s="45" t="str">
        <f>IF('1 回転'!M27="","",'1 回転'!M27)</f>
        <v/>
      </c>
      <c r="R34" s="178"/>
      <c r="S34" s="39"/>
      <c r="T34" s="55"/>
      <c r="U34" s="191"/>
      <c r="V34" s="192"/>
      <c r="W34" s="192"/>
      <c r="X34" s="192"/>
      <c r="Y34" s="192"/>
      <c r="Z34" s="192"/>
      <c r="AA34" s="192"/>
      <c r="AB34" s="192"/>
      <c r="AC34" s="193"/>
      <c r="AD34" s="59"/>
      <c r="AE34" s="59"/>
    </row>
    <row r="35" spans="1:31" s="40" customFormat="1" ht="5.25" customHeight="1" x14ac:dyDescent="0.15">
      <c r="A35" s="59"/>
      <c r="B35" s="59"/>
      <c r="C35" s="56"/>
      <c r="D35" s="39"/>
      <c r="E35" s="178"/>
      <c r="F35" s="45"/>
      <c r="G35" s="46"/>
      <c r="H35" s="45"/>
      <c r="I35" s="178"/>
      <c r="J35" s="39"/>
      <c r="K35" s="47"/>
      <c r="L35" s="56"/>
      <c r="M35" s="39"/>
      <c r="N35" s="178"/>
      <c r="O35" s="45"/>
      <c r="P35" s="46"/>
      <c r="Q35" s="45"/>
      <c r="R35" s="178"/>
      <c r="S35" s="39"/>
      <c r="T35" s="47"/>
      <c r="U35" s="191"/>
      <c r="V35" s="192"/>
      <c r="W35" s="192"/>
      <c r="X35" s="192"/>
      <c r="Y35" s="192"/>
      <c r="Z35" s="192"/>
      <c r="AA35" s="192"/>
      <c r="AB35" s="192"/>
      <c r="AC35" s="193"/>
      <c r="AD35" s="59"/>
      <c r="AE35" s="59"/>
    </row>
    <row r="36" spans="1:31" s="40" customFormat="1" ht="9.75" customHeight="1" x14ac:dyDescent="0.15">
      <c r="A36" s="59"/>
      <c r="B36" s="59"/>
      <c r="C36" s="56"/>
      <c r="D36" s="39"/>
      <c r="E36" s="178"/>
      <c r="F36" s="38" t="str">
        <f>IF('1 回転'!D28="","",'1 回転'!D28)</f>
        <v/>
      </c>
      <c r="G36" s="46" t="str">
        <f>IF(F36="","","-")</f>
        <v/>
      </c>
      <c r="H36" s="38" t="str">
        <f>IF('1 回転'!F28="","",'1 回転'!F28)</f>
        <v/>
      </c>
      <c r="I36" s="178"/>
      <c r="J36" s="39"/>
      <c r="K36" s="47"/>
      <c r="L36" s="56"/>
      <c r="M36" s="39"/>
      <c r="N36" s="178"/>
      <c r="O36" s="38" t="str">
        <f>IF('1 回転'!K28="","",'1 回転'!K28)</f>
        <v/>
      </c>
      <c r="P36" s="46" t="str">
        <f>IF(O36="","","-")</f>
        <v/>
      </c>
      <c r="Q36" s="38" t="str">
        <f>IF('1 回転'!M28="","",'1 回転'!M28)</f>
        <v/>
      </c>
      <c r="R36" s="178"/>
      <c r="S36" s="39"/>
      <c r="T36" s="47"/>
      <c r="U36" s="191"/>
      <c r="V36" s="192"/>
      <c r="W36" s="192"/>
      <c r="X36" s="192"/>
      <c r="Y36" s="192"/>
      <c r="Z36" s="192"/>
      <c r="AA36" s="192"/>
      <c r="AB36" s="192"/>
      <c r="AC36" s="193"/>
      <c r="AD36" s="59"/>
      <c r="AE36" s="59"/>
    </row>
    <row r="37" spans="1:31" s="40" customFormat="1" ht="6" customHeight="1" x14ac:dyDescent="0.15">
      <c r="A37" s="59"/>
      <c r="B37" s="59"/>
      <c r="C37" s="177" t="str">
        <f>IF('1 回転'!B28="","",'1 回転'!B28)</f>
        <v/>
      </c>
      <c r="D37" s="179" t="str">
        <f>IF('1 回転'!C28="","",'1 回転'!C28)</f>
        <v/>
      </c>
      <c r="E37" s="178"/>
      <c r="F37" s="45" t="str">
        <f>IF('1 回転'!D29="","",'1 回転'!D29)</f>
        <v/>
      </c>
      <c r="G37" s="46"/>
      <c r="H37" s="45" t="str">
        <f>IF('1 回転'!F29="","",'1 回転'!F29)</f>
        <v/>
      </c>
      <c r="I37" s="178"/>
      <c r="J37" s="179" t="str">
        <f>IF('1 回転'!G28="","",'1 回転'!G28)</f>
        <v/>
      </c>
      <c r="K37" s="176" t="str">
        <f>IF('1 回転'!H28="","",'1 回転'!H28)</f>
        <v/>
      </c>
      <c r="L37" s="177" t="str">
        <f>IF('1 回転'!I28="","",'1 回転'!I28)</f>
        <v/>
      </c>
      <c r="M37" s="179" t="str">
        <f>IF('1 回転'!J28="","",'1 回転'!J28)</f>
        <v/>
      </c>
      <c r="N37" s="178"/>
      <c r="O37" s="45" t="str">
        <f>IF('1 回転'!K29="","",'1 回転'!K29)</f>
        <v/>
      </c>
      <c r="P37" s="46"/>
      <c r="Q37" s="38" t="str">
        <f>IF('1 回転'!M29="","",'1 回転'!M29)</f>
        <v/>
      </c>
      <c r="R37" s="178"/>
      <c r="S37" s="179" t="str">
        <f>IF('1 回転'!N28="","",'1 回転'!N28)</f>
        <v/>
      </c>
      <c r="T37" s="176" t="str">
        <f>IF('1 回転'!O28="","",'1 回転'!O28)</f>
        <v/>
      </c>
      <c r="U37" s="191"/>
      <c r="V37" s="192"/>
      <c r="W37" s="192"/>
      <c r="X37" s="192"/>
      <c r="Y37" s="192"/>
      <c r="Z37" s="192"/>
      <c r="AA37" s="192"/>
      <c r="AB37" s="192"/>
      <c r="AC37" s="193"/>
      <c r="AD37" s="59"/>
      <c r="AE37" s="59"/>
    </row>
    <row r="38" spans="1:31" s="40" customFormat="1" ht="9.75" customHeight="1" x14ac:dyDescent="0.15">
      <c r="A38" s="59"/>
      <c r="B38" s="59"/>
      <c r="C38" s="177"/>
      <c r="D38" s="179"/>
      <c r="E38" s="178"/>
      <c r="F38" s="38" t="str">
        <f>IF('1 回転'!D30="","",'1 回転'!D30)</f>
        <v/>
      </c>
      <c r="G38" s="46" t="str">
        <f>IF(F38="","","-")</f>
        <v/>
      </c>
      <c r="H38" s="38" t="str">
        <f>IF('1 回転'!F30="","",'1 回転'!F30)</f>
        <v/>
      </c>
      <c r="I38" s="178"/>
      <c r="J38" s="179"/>
      <c r="K38" s="176"/>
      <c r="L38" s="177"/>
      <c r="M38" s="179"/>
      <c r="N38" s="178"/>
      <c r="O38" s="38" t="str">
        <f>IF('1 回転'!K30="","",'1 回転'!K30)</f>
        <v/>
      </c>
      <c r="P38" s="46" t="str">
        <f>IF(O38="","","-")</f>
        <v/>
      </c>
      <c r="Q38" s="38" t="str">
        <f>IF('1 回転'!M30="","",'1 回転'!M30)</f>
        <v/>
      </c>
      <c r="R38" s="178"/>
      <c r="S38" s="179"/>
      <c r="T38" s="176"/>
      <c r="U38" s="191"/>
      <c r="V38" s="192"/>
      <c r="W38" s="192"/>
      <c r="X38" s="192"/>
      <c r="Y38" s="192"/>
      <c r="Z38" s="192"/>
      <c r="AA38" s="192"/>
      <c r="AB38" s="192"/>
      <c r="AC38" s="193"/>
      <c r="AD38" s="59"/>
      <c r="AE38" s="59"/>
    </row>
    <row r="39" spans="1:31" s="40" customFormat="1" ht="6" customHeight="1" x14ac:dyDescent="0.15">
      <c r="A39" s="59"/>
      <c r="B39" s="59"/>
      <c r="C39" s="177"/>
      <c r="D39" s="179"/>
      <c r="E39" s="178"/>
      <c r="F39" s="45" t="str">
        <f>IF('1 回転'!D31="","",'1 回転'!D31)</f>
        <v/>
      </c>
      <c r="G39" s="46"/>
      <c r="H39" s="45" t="str">
        <f>IF('1 回転'!F31="","",'1 回転'!F31)</f>
        <v/>
      </c>
      <c r="I39" s="178"/>
      <c r="J39" s="179"/>
      <c r="K39" s="176"/>
      <c r="L39" s="177"/>
      <c r="M39" s="179"/>
      <c r="N39" s="178"/>
      <c r="O39" s="45" t="str">
        <f>IF('1 回転'!K31="","",'1 回転'!K31)</f>
        <v/>
      </c>
      <c r="P39" s="46"/>
      <c r="Q39" s="38" t="str">
        <f>IF('1 回転'!M31="","",'1 回転'!M31)</f>
        <v/>
      </c>
      <c r="R39" s="178"/>
      <c r="S39" s="179"/>
      <c r="T39" s="176"/>
      <c r="U39" s="191"/>
      <c r="V39" s="192"/>
      <c r="W39" s="192"/>
      <c r="X39" s="192"/>
      <c r="Y39" s="192"/>
      <c r="Z39" s="192"/>
      <c r="AA39" s="192"/>
      <c r="AB39" s="192"/>
      <c r="AC39" s="193"/>
      <c r="AD39" s="59"/>
      <c r="AE39" s="59"/>
    </row>
    <row r="40" spans="1:31" s="40" customFormat="1" ht="8.1" customHeight="1" x14ac:dyDescent="0.15">
      <c r="A40" s="59"/>
      <c r="B40" s="59"/>
      <c r="C40" s="177" t="str">
        <f>IF(メンバーチェンジ!C5="","","[メンチェン前："&amp;オーダー!C9&amp;"]")</f>
        <v/>
      </c>
      <c r="D40" s="46" t="str">
        <f>IF('1 回転'!C33="","",'1 回転'!C33)</f>
        <v/>
      </c>
      <c r="E40" s="178"/>
      <c r="F40" s="38" t="str">
        <f>IF('1 回転'!D32="","",'1 回転'!D32)</f>
        <v/>
      </c>
      <c r="G40" s="46" t="str">
        <f>IF(F40="","","-")</f>
        <v/>
      </c>
      <c r="H40" s="38" t="str">
        <f>IF('1 回転'!F32="","",'1 回転'!F32)</f>
        <v/>
      </c>
      <c r="I40" s="178"/>
      <c r="J40" s="46" t="str">
        <f>IF('1 回転'!G33="","",'1 回転'!G33)</f>
        <v/>
      </c>
      <c r="K40" s="176" t="str">
        <f>IF(メンバーチェンジ!E5="","","[メンチェン前："&amp;オーダー!E9&amp;"]")</f>
        <v/>
      </c>
      <c r="L40" s="177" t="str">
        <f>IF(メンバーチェンジ!F5="","","[メンチェン前："&amp;オーダー!F9&amp;"]")</f>
        <v/>
      </c>
      <c r="M40" s="46" t="str">
        <f>IF('1 回転'!J33="","",'1 回転'!J33)</f>
        <v/>
      </c>
      <c r="N40" s="178"/>
      <c r="O40" s="38" t="str">
        <f>IF('1 回転'!K32="","",'1 回転'!K32)</f>
        <v/>
      </c>
      <c r="P40" s="46" t="str">
        <f>IF(O40="","","-")</f>
        <v/>
      </c>
      <c r="Q40" s="38" t="str">
        <f>IF('1 回転'!M32="","",'1 回転'!M32)</f>
        <v/>
      </c>
      <c r="R40" s="178"/>
      <c r="S40" s="46" t="str">
        <f>IF('1 回転'!N33="","",'1 回転'!N33)</f>
        <v/>
      </c>
      <c r="T40" s="176" t="str">
        <f>IF(メンバーチェンジ!H5="","","[メンチェン前："&amp;オーダー!H9&amp;"]")</f>
        <v/>
      </c>
      <c r="U40" s="191"/>
      <c r="V40" s="192"/>
      <c r="W40" s="192"/>
      <c r="X40" s="192"/>
      <c r="Y40" s="192"/>
      <c r="Z40" s="192"/>
      <c r="AA40" s="192"/>
      <c r="AB40" s="192"/>
      <c r="AC40" s="193"/>
      <c r="AD40" s="59"/>
      <c r="AE40" s="59"/>
    </row>
    <row r="41" spans="1:31" s="40" customFormat="1" ht="6" customHeight="1" x14ac:dyDescent="0.15">
      <c r="A41" s="59"/>
      <c r="B41" s="59"/>
      <c r="C41" s="177"/>
      <c r="D41" s="39"/>
      <c r="E41" s="178"/>
      <c r="F41" s="45" t="str">
        <f>IF('1 回転'!D33="","",'1 回転'!D33)</f>
        <v/>
      </c>
      <c r="G41" s="46"/>
      <c r="H41" s="45" t="str">
        <f>IF('1 回転'!F33="","",'1 回転'!F33)</f>
        <v/>
      </c>
      <c r="I41" s="178"/>
      <c r="J41" s="39"/>
      <c r="K41" s="176"/>
      <c r="L41" s="177"/>
      <c r="M41" s="39"/>
      <c r="N41" s="178"/>
      <c r="O41" s="45" t="str">
        <f>IF('1 回転'!K33="","",'1 回転'!K33)</f>
        <v/>
      </c>
      <c r="P41" s="46"/>
      <c r="Q41" s="38" t="str">
        <f>IF('1 回転'!M33="","",'1 回転'!M33)</f>
        <v/>
      </c>
      <c r="R41" s="178"/>
      <c r="S41" s="39"/>
      <c r="T41" s="176"/>
      <c r="U41" s="191"/>
      <c r="V41" s="192"/>
      <c r="W41" s="192"/>
      <c r="X41" s="192"/>
      <c r="Y41" s="192"/>
      <c r="Z41" s="192"/>
      <c r="AA41" s="192"/>
      <c r="AB41" s="192"/>
      <c r="AC41" s="193"/>
      <c r="AD41" s="59"/>
      <c r="AE41" s="59"/>
    </row>
    <row r="42" spans="1:31" s="40" customFormat="1" ht="7.5" customHeight="1" thickBot="1" x14ac:dyDescent="0.2">
      <c r="A42" s="59"/>
      <c r="B42" s="59"/>
      <c r="C42" s="48"/>
      <c r="D42" s="49"/>
      <c r="E42" s="50"/>
      <c r="F42" s="51"/>
      <c r="G42" s="51"/>
      <c r="H42" s="51"/>
      <c r="I42" s="50"/>
      <c r="J42" s="49"/>
      <c r="K42" s="52"/>
      <c r="L42" s="48"/>
      <c r="M42" s="49"/>
      <c r="N42" s="50"/>
      <c r="O42" s="51"/>
      <c r="P42" s="51"/>
      <c r="Q42" s="51"/>
      <c r="R42" s="50"/>
      <c r="S42" s="49"/>
      <c r="T42" s="52"/>
      <c r="U42" s="194"/>
      <c r="V42" s="195"/>
      <c r="W42" s="195"/>
      <c r="X42" s="195"/>
      <c r="Y42" s="195"/>
      <c r="Z42" s="195"/>
      <c r="AA42" s="195"/>
      <c r="AB42" s="195"/>
      <c r="AC42" s="196"/>
      <c r="AD42" s="59"/>
      <c r="AE42" s="59"/>
    </row>
    <row r="43" spans="1:31" s="40" customFormat="1" ht="15" customHeight="1" x14ac:dyDescent="0.15">
      <c r="A43" s="59"/>
      <c r="B43" s="59"/>
      <c r="C43" s="184">
        <f>'2 回転'!B2</f>
        <v>0</v>
      </c>
      <c r="D43" s="185"/>
      <c r="E43" s="180">
        <f>IF('2 回転'!D2="","",'2 回転'!D2)</f>
        <v>0</v>
      </c>
      <c r="F43" s="180"/>
      <c r="G43" s="44" t="s">
        <v>27</v>
      </c>
      <c r="H43" s="180">
        <f>IF('2 回転'!F2="","",'2 回転'!F2)</f>
        <v>0</v>
      </c>
      <c r="I43" s="180"/>
      <c r="J43" s="185">
        <f>'2 回転'!H2</f>
        <v>0</v>
      </c>
      <c r="K43" s="187"/>
      <c r="L43" s="184">
        <f>'2 回転'!I2</f>
        <v>0</v>
      </c>
      <c r="M43" s="185"/>
      <c r="N43" s="180">
        <f>IF('2 回転'!K2="","",'2 回転'!K2)</f>
        <v>0</v>
      </c>
      <c r="O43" s="180"/>
      <c r="P43" s="44" t="s">
        <v>27</v>
      </c>
      <c r="Q43" s="180">
        <f>IF('2 回転'!M2="","",'2 回転'!M2)</f>
        <v>0</v>
      </c>
      <c r="R43" s="180"/>
      <c r="S43" s="185">
        <f>'2 回転'!O2</f>
        <v>0</v>
      </c>
      <c r="T43" s="187"/>
      <c r="U43" s="188"/>
      <c r="V43" s="189"/>
      <c r="W43" s="189"/>
      <c r="X43" s="189"/>
      <c r="Y43" s="189"/>
      <c r="Z43" s="189"/>
      <c r="AA43" s="189"/>
      <c r="AB43" s="189"/>
      <c r="AC43" s="190"/>
      <c r="AD43" s="59"/>
      <c r="AE43" s="59"/>
    </row>
    <row r="44" spans="1:31" s="41" customFormat="1" ht="7.5" customHeight="1" x14ac:dyDescent="0.15">
      <c r="A44" s="59"/>
      <c r="B44" s="59"/>
      <c r="C44" s="177"/>
      <c r="D44" s="186"/>
      <c r="E44" s="181" t="str">
        <f>IF('2 回転'!D3="","",'2 回転'!D3)</f>
        <v/>
      </c>
      <c r="F44" s="181"/>
      <c r="G44" s="45"/>
      <c r="H44" s="181" t="str">
        <f>IF('2 回転'!F3="","",'2 回転'!F3)</f>
        <v/>
      </c>
      <c r="I44" s="181"/>
      <c r="J44" s="186"/>
      <c r="K44" s="176"/>
      <c r="L44" s="177"/>
      <c r="M44" s="186"/>
      <c r="N44" s="181" t="str">
        <f>IF('2 回転'!K3="","",'2 回転'!K3)</f>
        <v/>
      </c>
      <c r="O44" s="181"/>
      <c r="P44" s="45"/>
      <c r="Q44" s="181" t="str">
        <f>IF('2 回転'!M3="","",'2 回転'!M3)</f>
        <v/>
      </c>
      <c r="R44" s="181"/>
      <c r="S44" s="186"/>
      <c r="T44" s="176"/>
      <c r="U44" s="191"/>
      <c r="V44" s="192"/>
      <c r="W44" s="192"/>
      <c r="X44" s="192"/>
      <c r="Y44" s="192"/>
      <c r="Z44" s="192"/>
      <c r="AA44" s="192"/>
      <c r="AB44" s="192"/>
      <c r="AC44" s="193"/>
      <c r="AD44" s="59"/>
      <c r="AE44" s="59"/>
    </row>
    <row r="45" spans="1:31" s="40" customFormat="1" ht="5.25" customHeight="1" x14ac:dyDescent="0.15">
      <c r="A45" s="59"/>
      <c r="B45" s="59"/>
      <c r="C45" s="56"/>
      <c r="D45" s="39"/>
      <c r="E45" s="178"/>
      <c r="F45" s="45"/>
      <c r="G45" s="46"/>
      <c r="H45" s="45"/>
      <c r="I45" s="178"/>
      <c r="J45" s="39"/>
      <c r="K45" s="57"/>
      <c r="L45" s="56"/>
      <c r="M45" s="39"/>
      <c r="N45" s="178"/>
      <c r="O45" s="45"/>
      <c r="P45" s="46"/>
      <c r="Q45" s="45"/>
      <c r="R45" s="178"/>
      <c r="S45" s="39"/>
      <c r="T45" s="57"/>
      <c r="U45" s="191"/>
      <c r="V45" s="192"/>
      <c r="W45" s="192"/>
      <c r="X45" s="192"/>
      <c r="Y45" s="192"/>
      <c r="Z45" s="192"/>
      <c r="AA45" s="192"/>
      <c r="AB45" s="192"/>
      <c r="AC45" s="193"/>
      <c r="AD45" s="59"/>
      <c r="AE45" s="59"/>
    </row>
    <row r="46" spans="1:31" s="40" customFormat="1" ht="9.75" customHeight="1" x14ac:dyDescent="0.15">
      <c r="A46" s="59"/>
      <c r="B46" s="59"/>
      <c r="C46" s="56"/>
      <c r="D46" s="39"/>
      <c r="E46" s="178"/>
      <c r="F46" s="38" t="str">
        <f>IF('2 回転'!D4="","",'2 回転'!D4)</f>
        <v/>
      </c>
      <c r="G46" s="46" t="str">
        <f>IF(F8="","","-")</f>
        <v/>
      </c>
      <c r="H46" s="38" t="str">
        <f>IF('2 回転'!F4="","",'2 回転'!F4)</f>
        <v/>
      </c>
      <c r="I46" s="178"/>
      <c r="J46" s="39"/>
      <c r="K46" s="57"/>
      <c r="L46" s="56"/>
      <c r="M46" s="39"/>
      <c r="N46" s="178"/>
      <c r="O46" s="38" t="str">
        <f>IF('2 回転'!K4="","",'2 回転'!K4)</f>
        <v/>
      </c>
      <c r="P46" s="46" t="str">
        <f>IF(O8="","","-")</f>
        <v/>
      </c>
      <c r="Q46" s="38" t="str">
        <f>IF('2 回転'!M4="","",'2 回転'!M4)</f>
        <v/>
      </c>
      <c r="R46" s="178"/>
      <c r="S46" s="39"/>
      <c r="T46" s="57"/>
      <c r="U46" s="191"/>
      <c r="V46" s="192"/>
      <c r="W46" s="192"/>
      <c r="X46" s="192"/>
      <c r="Y46" s="192"/>
      <c r="Z46" s="192"/>
      <c r="AA46" s="192"/>
      <c r="AB46" s="192"/>
      <c r="AC46" s="193"/>
      <c r="AD46" s="59"/>
      <c r="AE46" s="59"/>
    </row>
    <row r="47" spans="1:31" s="40" customFormat="1" ht="5.25" customHeight="1" x14ac:dyDescent="0.15">
      <c r="A47" s="59"/>
      <c r="B47" s="59"/>
      <c r="C47" s="177" t="str">
        <f>IF('2 回転'!B4="","",'2 回転'!B4)</f>
        <v/>
      </c>
      <c r="D47" s="179" t="str">
        <f>IF('2 回転'!C4="","",'2 回転'!C4)</f>
        <v/>
      </c>
      <c r="E47" s="178"/>
      <c r="F47" s="45" t="str">
        <f>IF('2 回転'!D5="","",'2 回転'!D5)</f>
        <v/>
      </c>
      <c r="G47" s="46"/>
      <c r="H47" s="45" t="str">
        <f>IF('2 回転'!F5="","",'2 回転'!F5)</f>
        <v/>
      </c>
      <c r="I47" s="178"/>
      <c r="J47" s="179" t="str">
        <f>IF('2 回転'!G4="","",'2 回転'!G4)</f>
        <v/>
      </c>
      <c r="K47" s="176" t="str">
        <f>IF('2 回転'!H4="","",'2 回転'!H4)</f>
        <v/>
      </c>
      <c r="L47" s="177" t="str">
        <f>IF('2 回転'!I4="","",'2 回転'!I4)</f>
        <v/>
      </c>
      <c r="M47" s="179" t="str">
        <f>IF('2 回転'!J4="","",'2 回転'!J4)</f>
        <v/>
      </c>
      <c r="N47" s="178"/>
      <c r="O47" s="45" t="str">
        <f>IF('2 回転'!K5="","",'2 回転'!K5)</f>
        <v/>
      </c>
      <c r="P47" s="46"/>
      <c r="Q47" s="45" t="str">
        <f>IF('2 回転'!M5="","",'2 回転'!M5)</f>
        <v/>
      </c>
      <c r="R47" s="178"/>
      <c r="S47" s="179" t="str">
        <f>IF('2 回転'!N4="","",'2 回転'!N4)</f>
        <v/>
      </c>
      <c r="T47" s="176" t="str">
        <f>IF('2 回転'!O4="","",'2 回転'!O4)</f>
        <v/>
      </c>
      <c r="U47" s="191"/>
      <c r="V47" s="192"/>
      <c r="W47" s="192"/>
      <c r="X47" s="192"/>
      <c r="Y47" s="192"/>
      <c r="Z47" s="192"/>
      <c r="AA47" s="192"/>
      <c r="AB47" s="192"/>
      <c r="AC47" s="193"/>
      <c r="AD47" s="59"/>
      <c r="AE47" s="59"/>
    </row>
    <row r="48" spans="1:31" s="40" customFormat="1" ht="9.75" customHeight="1" x14ac:dyDescent="0.15">
      <c r="A48" s="59"/>
      <c r="B48" s="59"/>
      <c r="C48" s="177"/>
      <c r="D48" s="179"/>
      <c r="E48" s="178"/>
      <c r="F48" s="38" t="str">
        <f>IF('2 回転'!D6="","",'2 回転'!D6)</f>
        <v/>
      </c>
      <c r="G48" s="46" t="str">
        <f>IF(F10="","","-")</f>
        <v/>
      </c>
      <c r="H48" s="38" t="str">
        <f>IF('2 回転'!F6="","",'2 回転'!F6)</f>
        <v/>
      </c>
      <c r="I48" s="178"/>
      <c r="J48" s="179"/>
      <c r="K48" s="176"/>
      <c r="L48" s="177"/>
      <c r="M48" s="179"/>
      <c r="N48" s="178"/>
      <c r="O48" s="38" t="str">
        <f>IF('2 回転'!K6="","",'2 回転'!K6)</f>
        <v/>
      </c>
      <c r="P48" s="46" t="str">
        <f>IF(O10="","","-")</f>
        <v/>
      </c>
      <c r="Q48" s="38" t="str">
        <f>IF('2 回転'!M6="","",'2 回転'!M6)</f>
        <v/>
      </c>
      <c r="R48" s="178"/>
      <c r="S48" s="179"/>
      <c r="T48" s="176"/>
      <c r="U48" s="191"/>
      <c r="V48" s="192"/>
      <c r="W48" s="192"/>
      <c r="X48" s="192"/>
      <c r="Y48" s="192"/>
      <c r="Z48" s="192"/>
      <c r="AA48" s="192"/>
      <c r="AB48" s="192"/>
      <c r="AC48" s="193"/>
      <c r="AD48" s="59"/>
      <c r="AE48" s="59"/>
    </row>
    <row r="49" spans="1:31" s="40" customFormat="1" ht="5.25" customHeight="1" x14ac:dyDescent="0.15">
      <c r="A49" s="59"/>
      <c r="B49" s="59"/>
      <c r="C49" s="177"/>
      <c r="D49" s="179"/>
      <c r="E49" s="178"/>
      <c r="F49" s="45" t="str">
        <f>IF('2 回転'!D7="","",'2 回転'!D7)</f>
        <v/>
      </c>
      <c r="G49" s="46"/>
      <c r="H49" s="45" t="str">
        <f>IF('2 回転'!F7="","",'2 回転'!F7)</f>
        <v/>
      </c>
      <c r="I49" s="178"/>
      <c r="J49" s="179"/>
      <c r="K49" s="176"/>
      <c r="L49" s="177"/>
      <c r="M49" s="179"/>
      <c r="N49" s="178"/>
      <c r="O49" s="45" t="str">
        <f>IF('2 回転'!K7="","",'2 回転'!K7)</f>
        <v/>
      </c>
      <c r="P49" s="46"/>
      <c r="Q49" s="45" t="str">
        <f>IF('2 回転'!M7="","",'2 回転'!M7)</f>
        <v/>
      </c>
      <c r="R49" s="178"/>
      <c r="S49" s="179"/>
      <c r="T49" s="176"/>
      <c r="U49" s="191"/>
      <c r="V49" s="192"/>
      <c r="W49" s="192"/>
      <c r="X49" s="192"/>
      <c r="Y49" s="192"/>
      <c r="Z49" s="192"/>
      <c r="AA49" s="192"/>
      <c r="AB49" s="192"/>
      <c r="AC49" s="193"/>
      <c r="AD49" s="59"/>
      <c r="AE49" s="59"/>
    </row>
    <row r="50" spans="1:31" s="40" customFormat="1" ht="9.75" customHeight="1" x14ac:dyDescent="0.15">
      <c r="A50" s="59"/>
      <c r="B50" s="59"/>
      <c r="C50" s="56"/>
      <c r="D50" s="46" t="str">
        <f>IF('2 回転'!C9="","",'2 回転'!C9)</f>
        <v/>
      </c>
      <c r="E50" s="178"/>
      <c r="F50" s="38" t="str">
        <f>IF('2 回転'!D8="","",'2 回転'!D8)</f>
        <v/>
      </c>
      <c r="G50" s="46" t="str">
        <f>IF(F12="","","-")</f>
        <v/>
      </c>
      <c r="H50" s="38" t="str">
        <f>IF('2 回転'!F8="","",'2 回転'!F8)</f>
        <v/>
      </c>
      <c r="I50" s="178"/>
      <c r="J50" s="46" t="str">
        <f>IF('2 回転'!G9="","",'2 回転'!G9)</f>
        <v/>
      </c>
      <c r="K50" s="57"/>
      <c r="L50" s="56"/>
      <c r="M50" s="46" t="str">
        <f>IF('2 回転'!J9="","",'2 回転'!J9)</f>
        <v/>
      </c>
      <c r="N50" s="178"/>
      <c r="O50" s="38" t="str">
        <f>IF('2 回転'!K8="","",'2 回転'!K8)</f>
        <v/>
      </c>
      <c r="P50" s="46" t="str">
        <f>IF(O12="","","-")</f>
        <v/>
      </c>
      <c r="Q50" s="38" t="str">
        <f>IF('2 回転'!M8="","",'2 回転'!M8)</f>
        <v/>
      </c>
      <c r="R50" s="178"/>
      <c r="S50" s="46" t="str">
        <f>IF('2 回転'!N9="","",'2 回転'!N9)</f>
        <v/>
      </c>
      <c r="T50" s="57"/>
      <c r="U50" s="191"/>
      <c r="V50" s="192"/>
      <c r="W50" s="192"/>
      <c r="X50" s="192"/>
      <c r="Y50" s="192"/>
      <c r="Z50" s="192"/>
      <c r="AA50" s="192"/>
      <c r="AB50" s="192"/>
      <c r="AC50" s="193"/>
      <c r="AD50" s="59"/>
      <c r="AE50" s="59"/>
    </row>
    <row r="51" spans="1:31" s="40" customFormat="1" ht="5.25" customHeight="1" x14ac:dyDescent="0.15">
      <c r="A51" s="59"/>
      <c r="B51" s="59"/>
      <c r="C51" s="56"/>
      <c r="D51" s="46"/>
      <c r="E51" s="178"/>
      <c r="F51" s="45" t="str">
        <f>IF('2 回転'!D9="","",'2 回転'!D9)</f>
        <v/>
      </c>
      <c r="G51" s="46"/>
      <c r="H51" s="45" t="str">
        <f>IF('2 回転'!F9="","",'2 回転'!F9)</f>
        <v/>
      </c>
      <c r="I51" s="178"/>
      <c r="J51" s="39"/>
      <c r="K51" s="57"/>
      <c r="L51" s="56"/>
      <c r="M51" s="39"/>
      <c r="N51" s="178"/>
      <c r="O51" s="45" t="str">
        <f>IF('2 回転'!K9="","",'2 回転'!K9)</f>
        <v/>
      </c>
      <c r="P51" s="46"/>
      <c r="Q51" s="45"/>
      <c r="R51" s="178"/>
      <c r="S51" s="39"/>
      <c r="T51" s="57"/>
      <c r="U51" s="191"/>
      <c r="V51" s="192"/>
      <c r="W51" s="192"/>
      <c r="X51" s="192"/>
      <c r="Y51" s="192"/>
      <c r="Z51" s="192"/>
      <c r="AA51" s="192"/>
      <c r="AB51" s="192"/>
      <c r="AC51" s="193"/>
      <c r="AD51" s="59"/>
      <c r="AE51" s="59"/>
    </row>
    <row r="52" spans="1:31" s="40" customFormat="1" ht="5.25" customHeight="1" x14ac:dyDescent="0.15">
      <c r="A52" s="59"/>
      <c r="B52" s="59"/>
      <c r="C52" s="56"/>
      <c r="D52" s="46"/>
      <c r="E52" s="178"/>
      <c r="F52" s="45"/>
      <c r="G52" s="46"/>
      <c r="H52" s="45"/>
      <c r="I52" s="178"/>
      <c r="J52" s="39"/>
      <c r="K52" s="57"/>
      <c r="L52" s="56"/>
      <c r="M52" s="39"/>
      <c r="N52" s="178"/>
      <c r="O52" s="45"/>
      <c r="P52" s="46"/>
      <c r="Q52" s="45"/>
      <c r="R52" s="178"/>
      <c r="S52" s="39"/>
      <c r="T52" s="57"/>
      <c r="U52" s="191"/>
      <c r="V52" s="192"/>
      <c r="W52" s="192"/>
      <c r="X52" s="192"/>
      <c r="Y52" s="192"/>
      <c r="Z52" s="192"/>
      <c r="AA52" s="192"/>
      <c r="AB52" s="192"/>
      <c r="AC52" s="193"/>
      <c r="AD52" s="59"/>
      <c r="AE52" s="59"/>
    </row>
    <row r="53" spans="1:31" s="40" customFormat="1" ht="9.75" customHeight="1" x14ac:dyDescent="0.15">
      <c r="A53" s="59"/>
      <c r="B53" s="59"/>
      <c r="C53" s="56"/>
      <c r="D53" s="39"/>
      <c r="E53" s="178"/>
      <c r="F53" s="38" t="str">
        <f>IF('2 回転'!D10="","",'2 回転'!D10)</f>
        <v/>
      </c>
      <c r="G53" s="46" t="str">
        <f>IF(F15="","","-")</f>
        <v/>
      </c>
      <c r="H53" s="38" t="str">
        <f>IF('2 回転'!F10="","",'2 回転'!F10)</f>
        <v/>
      </c>
      <c r="I53" s="178"/>
      <c r="J53" s="39"/>
      <c r="K53" s="57"/>
      <c r="L53" s="56"/>
      <c r="M53" s="39"/>
      <c r="N53" s="178"/>
      <c r="O53" s="38" t="str">
        <f>IF('2 回転'!K10="","",'2 回転'!K10)</f>
        <v/>
      </c>
      <c r="P53" s="46" t="str">
        <f>IF(O15="","","-")</f>
        <v/>
      </c>
      <c r="Q53" s="38" t="str">
        <f>IF('2 回転'!M10="","",'2 回転'!M10)</f>
        <v/>
      </c>
      <c r="R53" s="178"/>
      <c r="S53" s="39"/>
      <c r="T53" s="57"/>
      <c r="U53" s="191"/>
      <c r="V53" s="192"/>
      <c r="W53" s="192"/>
      <c r="X53" s="192"/>
      <c r="Y53" s="192"/>
      <c r="Z53" s="192"/>
      <c r="AA53" s="192"/>
      <c r="AB53" s="192"/>
      <c r="AC53" s="193"/>
      <c r="AD53" s="59"/>
      <c r="AE53" s="59"/>
    </row>
    <row r="54" spans="1:31" s="40" customFormat="1" ht="5.25" customHeight="1" x14ac:dyDescent="0.15">
      <c r="A54" s="59"/>
      <c r="B54" s="59"/>
      <c r="C54" s="177" t="str">
        <f>IF('2 回転'!B10="","",'2 回転'!B10)</f>
        <v/>
      </c>
      <c r="D54" s="179" t="str">
        <f>IF('2 回転'!C10="","",'2 回転'!C10)</f>
        <v/>
      </c>
      <c r="E54" s="178"/>
      <c r="F54" s="45" t="str">
        <f>IF('2 回転'!D11="","",'2 回転'!D11)</f>
        <v/>
      </c>
      <c r="G54" s="46"/>
      <c r="H54" s="45" t="str">
        <f>IF('2 回転'!F11="","",'2 回転'!F11)</f>
        <v/>
      </c>
      <c r="I54" s="178"/>
      <c r="J54" s="179" t="str">
        <f>IF('2 回転'!G10="","",'2 回転'!G10)</f>
        <v/>
      </c>
      <c r="K54" s="176" t="str">
        <f>IF('2 回転'!H10="","",'2 回転'!H10)</f>
        <v/>
      </c>
      <c r="L54" s="177" t="str">
        <f>IF('2 回転'!I10="","",'2 回転'!I10)</f>
        <v/>
      </c>
      <c r="M54" s="179" t="str">
        <f>IF('2 回転'!J10="","",'2 回転'!J10)</f>
        <v/>
      </c>
      <c r="N54" s="178"/>
      <c r="O54" s="45" t="str">
        <f>IF('2 回転'!K11="","",'2 回転'!K11)</f>
        <v/>
      </c>
      <c r="P54" s="46"/>
      <c r="Q54" s="45" t="str">
        <f>IF('2 回転'!M11="","",'2 回転'!M11)</f>
        <v/>
      </c>
      <c r="R54" s="178"/>
      <c r="S54" s="179" t="str">
        <f>IF('2 回転'!N10="","",'2 回転'!N10)</f>
        <v/>
      </c>
      <c r="T54" s="176" t="str">
        <f>IF('2 回転'!O10="","",'2 回転'!O10)</f>
        <v/>
      </c>
      <c r="U54" s="191"/>
      <c r="V54" s="192"/>
      <c r="W54" s="192"/>
      <c r="X54" s="192"/>
      <c r="Y54" s="192"/>
      <c r="Z54" s="192"/>
      <c r="AA54" s="192"/>
      <c r="AB54" s="192"/>
      <c r="AC54" s="193"/>
      <c r="AD54" s="59"/>
      <c r="AE54" s="59"/>
    </row>
    <row r="55" spans="1:31" s="40" customFormat="1" ht="9.75" customHeight="1" x14ac:dyDescent="0.15">
      <c r="A55" s="59"/>
      <c r="B55" s="59"/>
      <c r="C55" s="177"/>
      <c r="D55" s="179"/>
      <c r="E55" s="178"/>
      <c r="F55" s="38" t="str">
        <f>IF('2 回転'!D12="","",'2 回転'!D12)</f>
        <v/>
      </c>
      <c r="G55" s="46" t="str">
        <f>IF(F17="","","-")</f>
        <v/>
      </c>
      <c r="H55" s="38" t="str">
        <f>IF('2 回転'!F12="","",'2 回転'!F12)</f>
        <v/>
      </c>
      <c r="I55" s="178"/>
      <c r="J55" s="179"/>
      <c r="K55" s="176"/>
      <c r="L55" s="177"/>
      <c r="M55" s="179"/>
      <c r="N55" s="178"/>
      <c r="O55" s="38" t="str">
        <f>IF('2 回転'!K12="","",'2 回転'!K12)</f>
        <v/>
      </c>
      <c r="P55" s="46" t="str">
        <f>IF(O17="","","-")</f>
        <v/>
      </c>
      <c r="Q55" s="38" t="str">
        <f>IF('2 回転'!M12="","",'2 回転'!M12)</f>
        <v/>
      </c>
      <c r="R55" s="178"/>
      <c r="S55" s="179"/>
      <c r="T55" s="176"/>
      <c r="U55" s="191"/>
      <c r="V55" s="192"/>
      <c r="W55" s="192"/>
      <c r="X55" s="192"/>
      <c r="Y55" s="192"/>
      <c r="Z55" s="192"/>
      <c r="AA55" s="192"/>
      <c r="AB55" s="192"/>
      <c r="AC55" s="193"/>
      <c r="AD55" s="59"/>
      <c r="AE55" s="59"/>
    </row>
    <row r="56" spans="1:31" s="40" customFormat="1" ht="5.25" customHeight="1" x14ac:dyDescent="0.15">
      <c r="A56" s="59"/>
      <c r="B56" s="59"/>
      <c r="C56" s="177"/>
      <c r="D56" s="179"/>
      <c r="E56" s="178"/>
      <c r="F56" s="45" t="str">
        <f>IF('2 回転'!D13="","",'2 回転'!D13)</f>
        <v/>
      </c>
      <c r="G56" s="46"/>
      <c r="H56" s="45" t="str">
        <f>IF('2 回転'!F13="","",'2 回転'!F13)</f>
        <v/>
      </c>
      <c r="I56" s="178"/>
      <c r="J56" s="179"/>
      <c r="K56" s="176"/>
      <c r="L56" s="177"/>
      <c r="M56" s="179"/>
      <c r="N56" s="178"/>
      <c r="O56" s="45" t="str">
        <f>IF('2 回転'!K13="","",'2 回転'!K13)</f>
        <v/>
      </c>
      <c r="P56" s="46"/>
      <c r="Q56" s="45" t="str">
        <f>IF('2 回転'!M13="","",'2 回転'!M13)</f>
        <v/>
      </c>
      <c r="R56" s="178"/>
      <c r="S56" s="179"/>
      <c r="T56" s="176"/>
      <c r="U56" s="191"/>
      <c r="V56" s="192"/>
      <c r="W56" s="192"/>
      <c r="X56" s="192"/>
      <c r="Y56" s="192"/>
      <c r="Z56" s="192"/>
      <c r="AA56" s="192"/>
      <c r="AB56" s="192"/>
      <c r="AC56" s="193"/>
      <c r="AD56" s="59"/>
      <c r="AE56" s="59"/>
    </row>
    <row r="57" spans="1:31" s="40" customFormat="1" ht="9.75" customHeight="1" x14ac:dyDescent="0.15">
      <c r="A57" s="59"/>
      <c r="B57" s="59"/>
      <c r="C57" s="56"/>
      <c r="D57" s="46" t="str">
        <f>IF('2 回転'!C15="","",'2 回転'!C15)</f>
        <v/>
      </c>
      <c r="E57" s="178"/>
      <c r="F57" s="38" t="str">
        <f>IF('2 回転'!D14="","",'2 回転'!D14)</f>
        <v/>
      </c>
      <c r="G57" s="46" t="str">
        <f>IF(F19="","","-")</f>
        <v/>
      </c>
      <c r="H57" s="38" t="str">
        <f>IF('2 回転'!F14="","",'2 回転'!F14)</f>
        <v/>
      </c>
      <c r="I57" s="178"/>
      <c r="J57" s="46" t="str">
        <f>IF('2 回転'!G15="","",'2 回転'!G15)</f>
        <v/>
      </c>
      <c r="K57" s="57"/>
      <c r="L57" s="56"/>
      <c r="M57" s="46" t="str">
        <f>IF('2 回転'!J15="","",'2 回転'!J15)</f>
        <v/>
      </c>
      <c r="N57" s="178"/>
      <c r="O57" s="38" t="str">
        <f>IF('2 回転'!K14="","",'2 回転'!K14)</f>
        <v/>
      </c>
      <c r="P57" s="46" t="str">
        <f>IF(O19="","","-")</f>
        <v/>
      </c>
      <c r="Q57" s="38" t="str">
        <f>IF('2 回転'!M14="","",'2 回転'!M14)</f>
        <v/>
      </c>
      <c r="R57" s="178"/>
      <c r="S57" s="46" t="str">
        <f>IF('2 回転'!N15="","",'2 回転'!N15)</f>
        <v/>
      </c>
      <c r="T57" s="57"/>
      <c r="U57" s="191"/>
      <c r="V57" s="192"/>
      <c r="W57" s="192"/>
      <c r="X57" s="192"/>
      <c r="Y57" s="192"/>
      <c r="Z57" s="192"/>
      <c r="AA57" s="192"/>
      <c r="AB57" s="192"/>
      <c r="AC57" s="193"/>
      <c r="AD57" s="59"/>
      <c r="AE57" s="59"/>
    </row>
    <row r="58" spans="1:31" s="40" customFormat="1" ht="5.25" customHeight="1" x14ac:dyDescent="0.15">
      <c r="A58" s="59"/>
      <c r="B58" s="59"/>
      <c r="C58" s="56"/>
      <c r="D58" s="39"/>
      <c r="E58" s="178"/>
      <c r="F58" s="45" t="str">
        <f>IF('2 回転'!D15="","",'2 回転'!D15)</f>
        <v/>
      </c>
      <c r="G58" s="46"/>
      <c r="H58" s="45" t="str">
        <f>IF('2 回転'!F15="","",'2 回転'!F15)</f>
        <v/>
      </c>
      <c r="I58" s="178"/>
      <c r="J58" s="39"/>
      <c r="K58" s="57"/>
      <c r="L58" s="56"/>
      <c r="M58" s="39"/>
      <c r="N58" s="178"/>
      <c r="O58" s="45" t="str">
        <f>IF('2 回転'!K15="","",'2 回転'!K15)</f>
        <v/>
      </c>
      <c r="P58" s="46"/>
      <c r="Q58" s="45" t="str">
        <f>IF('2 回転'!M15="","",'2 回転'!M15)</f>
        <v/>
      </c>
      <c r="R58" s="178"/>
      <c r="S58" s="39"/>
      <c r="T58" s="57"/>
      <c r="U58" s="191"/>
      <c r="V58" s="192"/>
      <c r="W58" s="192"/>
      <c r="X58" s="192"/>
      <c r="Y58" s="192"/>
      <c r="Z58" s="192"/>
      <c r="AA58" s="192"/>
      <c r="AB58" s="192"/>
      <c r="AC58" s="193"/>
      <c r="AD58" s="59"/>
      <c r="AE58" s="59"/>
    </row>
    <row r="59" spans="1:31" s="40" customFormat="1" ht="5.25" customHeight="1" x14ac:dyDescent="0.15">
      <c r="A59" s="59"/>
      <c r="B59" s="59"/>
      <c r="C59" s="177" t="str">
        <f>IF('2 回転'!B16="","",'2 回転'!B16)</f>
        <v/>
      </c>
      <c r="D59" s="39"/>
      <c r="E59" s="178"/>
      <c r="F59" s="45"/>
      <c r="G59" s="46"/>
      <c r="H59" s="45"/>
      <c r="I59" s="178"/>
      <c r="J59" s="39"/>
      <c r="K59" s="176" t="str">
        <f>IF('2 回転'!H16="","",'2 回転'!H16)</f>
        <v/>
      </c>
      <c r="L59" s="177" t="str">
        <f>IF('2 回転'!I16="","",'2 回転'!I16)</f>
        <v/>
      </c>
      <c r="M59" s="39"/>
      <c r="N59" s="178"/>
      <c r="O59" s="45"/>
      <c r="P59" s="46"/>
      <c r="Q59" s="45"/>
      <c r="R59" s="178"/>
      <c r="S59" s="39"/>
      <c r="T59" s="176" t="str">
        <f>IF('2 回転'!O16="","",'2 回転'!O16)</f>
        <v/>
      </c>
      <c r="U59" s="191"/>
      <c r="V59" s="192"/>
      <c r="W59" s="192"/>
      <c r="X59" s="192"/>
      <c r="Y59" s="192"/>
      <c r="Z59" s="192"/>
      <c r="AA59" s="192"/>
      <c r="AB59" s="192"/>
      <c r="AC59" s="193"/>
      <c r="AD59" s="59"/>
      <c r="AE59" s="59"/>
    </row>
    <row r="60" spans="1:31" s="40" customFormat="1" ht="9.75" customHeight="1" x14ac:dyDescent="0.15">
      <c r="A60" s="59"/>
      <c r="B60" s="59"/>
      <c r="C60" s="177"/>
      <c r="D60" s="39"/>
      <c r="E60" s="178"/>
      <c r="F60" s="38" t="str">
        <f>IF('2 回転'!D16="","",'2 回転'!D16)</f>
        <v/>
      </c>
      <c r="G60" s="46" t="str">
        <f>IF(F22="","","-")</f>
        <v/>
      </c>
      <c r="H60" s="38" t="str">
        <f>IF('2 回転'!F16="","",'2 回転'!F16)</f>
        <v/>
      </c>
      <c r="I60" s="178"/>
      <c r="J60" s="39"/>
      <c r="K60" s="176"/>
      <c r="L60" s="177"/>
      <c r="M60" s="39"/>
      <c r="N60" s="178"/>
      <c r="O60" s="38" t="str">
        <f>IF('2 回転'!K16="","",'2 回転'!K16)</f>
        <v/>
      </c>
      <c r="P60" s="46" t="str">
        <f>IF(O22="","","-")</f>
        <v/>
      </c>
      <c r="Q60" s="38" t="str">
        <f>IF('2 回転'!M16="","",'2 回転'!M16)</f>
        <v/>
      </c>
      <c r="R60" s="178"/>
      <c r="S60" s="39"/>
      <c r="T60" s="176"/>
      <c r="U60" s="191"/>
      <c r="V60" s="192"/>
      <c r="W60" s="192"/>
      <c r="X60" s="192"/>
      <c r="Y60" s="192"/>
      <c r="Z60" s="192"/>
      <c r="AA60" s="192"/>
      <c r="AB60" s="192"/>
      <c r="AC60" s="193"/>
      <c r="AD60" s="59"/>
      <c r="AE60" s="59"/>
    </row>
    <row r="61" spans="1:31" s="40" customFormat="1" ht="8.1" customHeight="1" x14ac:dyDescent="0.15">
      <c r="A61" s="59"/>
      <c r="B61" s="59"/>
      <c r="C61" s="177"/>
      <c r="D61" s="179" t="str">
        <f>IF('2 回転'!C16="","",'2 回転'!C16)</f>
        <v/>
      </c>
      <c r="E61" s="178"/>
      <c r="F61" s="45" t="str">
        <f>IF('2 回転'!D17="","",'2 回転'!D17)</f>
        <v/>
      </c>
      <c r="G61" s="46"/>
      <c r="H61" s="45" t="str">
        <f>IF('2 回転'!F17="","",'2 回転'!F17)</f>
        <v/>
      </c>
      <c r="I61" s="178"/>
      <c r="J61" s="179" t="str">
        <f>IF('2 回転'!G16="","",'2 回転'!G16)</f>
        <v/>
      </c>
      <c r="K61" s="176"/>
      <c r="L61" s="177"/>
      <c r="M61" s="179" t="str">
        <f>IF('2 回転'!J16="","",'2 回転'!J16)</f>
        <v/>
      </c>
      <c r="N61" s="178"/>
      <c r="O61" s="45" t="str">
        <f>IF('2 回転'!K17="","",'2 回転'!K17)</f>
        <v/>
      </c>
      <c r="P61" s="46"/>
      <c r="Q61" s="45" t="str">
        <f>IF('2 回転'!M17="","",'2 回転'!M17)</f>
        <v/>
      </c>
      <c r="R61" s="178"/>
      <c r="S61" s="179" t="str">
        <f>IF('2 回転'!N16="","",'2 回転'!N16)</f>
        <v/>
      </c>
      <c r="T61" s="176"/>
      <c r="U61" s="191"/>
      <c r="V61" s="192"/>
      <c r="W61" s="192"/>
      <c r="X61" s="192"/>
      <c r="Y61" s="192"/>
      <c r="Z61" s="192"/>
      <c r="AA61" s="192"/>
      <c r="AB61" s="192"/>
      <c r="AC61" s="193"/>
      <c r="AD61" s="59"/>
      <c r="AE61" s="59"/>
    </row>
    <row r="62" spans="1:31" s="40" customFormat="1" ht="9.75" customHeight="1" x14ac:dyDescent="0.15">
      <c r="A62" s="59"/>
      <c r="B62" s="59"/>
      <c r="C62" s="177" t="str">
        <f>IF('2 回転'!B19="","",'2 回転'!B19)</f>
        <v/>
      </c>
      <c r="D62" s="179"/>
      <c r="E62" s="178"/>
      <c r="F62" s="38" t="str">
        <f>IF('2 回転'!D18="","",'2 回転'!D18)</f>
        <v/>
      </c>
      <c r="G62" s="46" t="str">
        <f>IF(F24="","","-")</f>
        <v/>
      </c>
      <c r="H62" s="38" t="str">
        <f>IF('2 回転'!F18="","",'2 回転'!F18)</f>
        <v/>
      </c>
      <c r="I62" s="178"/>
      <c r="J62" s="179"/>
      <c r="K62" s="176" t="str">
        <f>IF('2 回転'!H19="","",'2 回転'!H19)</f>
        <v/>
      </c>
      <c r="L62" s="177" t="str">
        <f>IF('2 回転'!I19="","",'2 回転'!I19)</f>
        <v/>
      </c>
      <c r="M62" s="179"/>
      <c r="N62" s="178"/>
      <c r="O62" s="38" t="str">
        <f>IF('2 回転'!K18="","",'2 回転'!K18)</f>
        <v/>
      </c>
      <c r="P62" s="46" t="str">
        <f>IF(O24="","","-")</f>
        <v/>
      </c>
      <c r="Q62" s="38" t="str">
        <f>IF('2 回転'!M18="","",'2 回転'!M18)</f>
        <v/>
      </c>
      <c r="R62" s="178"/>
      <c r="S62" s="179"/>
      <c r="T62" s="176" t="str">
        <f>IF('2 回転'!O19="","",'2 回転'!O19)</f>
        <v/>
      </c>
      <c r="U62" s="191"/>
      <c r="V62" s="192"/>
      <c r="W62" s="192"/>
      <c r="X62" s="192"/>
      <c r="Y62" s="192"/>
      <c r="Z62" s="192"/>
      <c r="AA62" s="192"/>
      <c r="AB62" s="192"/>
      <c r="AC62" s="193"/>
      <c r="AD62" s="59"/>
      <c r="AE62" s="59"/>
    </row>
    <row r="63" spans="1:31" s="40" customFormat="1" ht="5.25" customHeight="1" x14ac:dyDescent="0.15">
      <c r="A63" s="59"/>
      <c r="B63" s="59"/>
      <c r="C63" s="177"/>
      <c r="D63" s="179"/>
      <c r="E63" s="178"/>
      <c r="F63" s="45" t="str">
        <f>IF('2 回転'!D19="","",'2 回転'!D19)</f>
        <v/>
      </c>
      <c r="G63" s="46"/>
      <c r="H63" s="45" t="str">
        <f>IF('2 回転'!F19="","",'2 回転'!F19)</f>
        <v/>
      </c>
      <c r="I63" s="178"/>
      <c r="J63" s="179"/>
      <c r="K63" s="176"/>
      <c r="L63" s="177"/>
      <c r="M63" s="179"/>
      <c r="N63" s="178"/>
      <c r="O63" s="45" t="str">
        <f>IF('2 回転'!K19="","",'2 回転'!K19)</f>
        <v/>
      </c>
      <c r="P63" s="46"/>
      <c r="Q63" s="45" t="str">
        <f>IF('2 回転'!M19="","",'2 回転'!M19)</f>
        <v/>
      </c>
      <c r="R63" s="178"/>
      <c r="S63" s="179"/>
      <c r="T63" s="176"/>
      <c r="U63" s="191"/>
      <c r="V63" s="192"/>
      <c r="W63" s="192"/>
      <c r="X63" s="192"/>
      <c r="Y63" s="192"/>
      <c r="Z63" s="192"/>
      <c r="AA63" s="192"/>
      <c r="AB63" s="192"/>
      <c r="AC63" s="193"/>
      <c r="AD63" s="59"/>
      <c r="AE63" s="59"/>
    </row>
    <row r="64" spans="1:31" s="40" customFormat="1" ht="8.1" customHeight="1" x14ac:dyDescent="0.15">
      <c r="A64" s="59"/>
      <c r="B64" s="59"/>
      <c r="C64" s="177"/>
      <c r="D64" s="46" t="str">
        <f>IF('2 回転'!C21="","",'2 回転'!C21)</f>
        <v/>
      </c>
      <c r="E64" s="178"/>
      <c r="F64" s="38" t="str">
        <f>IF('2 回転'!D20="","",'2 回転'!D20)</f>
        <v/>
      </c>
      <c r="G64" s="46" t="str">
        <f>IF(F26="","","-")</f>
        <v/>
      </c>
      <c r="H64" s="38" t="str">
        <f>IF('2 回転'!F20="","",'2 回転'!F20)</f>
        <v/>
      </c>
      <c r="I64" s="178"/>
      <c r="J64" s="46" t="str">
        <f>IF('2 回転'!G21="","",'2 回転'!G21)</f>
        <v/>
      </c>
      <c r="K64" s="176"/>
      <c r="L64" s="177"/>
      <c r="M64" s="46" t="str">
        <f>IF('2 回転'!J21="","",'2 回転'!J21)</f>
        <v/>
      </c>
      <c r="N64" s="178"/>
      <c r="O64" s="38" t="str">
        <f>IF('2 回転'!K20="","",'2 回転'!K20)</f>
        <v/>
      </c>
      <c r="P64" s="46" t="str">
        <f>IF(O26="","","-")</f>
        <v/>
      </c>
      <c r="Q64" s="38" t="str">
        <f>IF('2 回転'!M20="","",'2 回転'!M20)</f>
        <v/>
      </c>
      <c r="R64" s="178"/>
      <c r="S64" s="46" t="str">
        <f>IF('2 回転'!N21="","",'2 回転'!N21)</f>
        <v/>
      </c>
      <c r="T64" s="176"/>
      <c r="U64" s="191"/>
      <c r="V64" s="192"/>
      <c r="W64" s="192"/>
      <c r="X64" s="192"/>
      <c r="Y64" s="192"/>
      <c r="Z64" s="192"/>
      <c r="AA64" s="192"/>
      <c r="AB64" s="192"/>
      <c r="AC64" s="193"/>
      <c r="AD64" s="59"/>
      <c r="AE64" s="59"/>
    </row>
    <row r="65" spans="1:31" s="40" customFormat="1" ht="5.25" customHeight="1" x14ac:dyDescent="0.15">
      <c r="A65" s="59"/>
      <c r="B65" s="59"/>
      <c r="C65" s="54"/>
      <c r="D65" s="39"/>
      <c r="E65" s="178"/>
      <c r="F65" s="45" t="str">
        <f>IF('2 回転'!D21="","",'2 回転'!D21)</f>
        <v/>
      </c>
      <c r="G65" s="46"/>
      <c r="H65" s="45" t="str">
        <f>IF('2 回転'!F21="","",'2 回転'!F21)</f>
        <v/>
      </c>
      <c r="I65" s="178"/>
      <c r="J65" s="39"/>
      <c r="K65" s="55"/>
      <c r="L65" s="54"/>
      <c r="M65" s="39"/>
      <c r="N65" s="178"/>
      <c r="O65" s="45" t="str">
        <f>IF('2 回転'!K21="","",'2 回転'!K21)</f>
        <v/>
      </c>
      <c r="P65" s="46"/>
      <c r="Q65" s="45" t="str">
        <f>IF('2 回転'!M21="","",'2 回転'!M21)</f>
        <v/>
      </c>
      <c r="R65" s="178"/>
      <c r="S65" s="39"/>
      <c r="T65" s="55"/>
      <c r="U65" s="191"/>
      <c r="V65" s="192"/>
      <c r="W65" s="192"/>
      <c r="X65" s="192"/>
      <c r="Y65" s="192"/>
      <c r="Z65" s="192"/>
      <c r="AA65" s="192"/>
      <c r="AB65" s="192"/>
      <c r="AC65" s="193"/>
      <c r="AD65" s="59"/>
      <c r="AE65" s="59"/>
    </row>
    <row r="66" spans="1:31" s="40" customFormat="1" ht="5.25" customHeight="1" x14ac:dyDescent="0.15">
      <c r="A66" s="59"/>
      <c r="B66" s="59"/>
      <c r="C66" s="177" t="str">
        <f>IF('2 回転'!B22="","",'2 回転'!B22)</f>
        <v/>
      </c>
      <c r="D66" s="39"/>
      <c r="E66" s="178"/>
      <c r="F66" s="45"/>
      <c r="G66" s="46"/>
      <c r="H66" s="45"/>
      <c r="I66" s="178"/>
      <c r="J66" s="39"/>
      <c r="K66" s="176" t="str">
        <f>IF('2 回転'!H22="","",'2 回転'!H22)</f>
        <v/>
      </c>
      <c r="L66" s="177" t="str">
        <f>IF('2 回転'!I22="","",'2 回転'!I22)</f>
        <v/>
      </c>
      <c r="M66" s="39"/>
      <c r="N66" s="178"/>
      <c r="O66" s="45"/>
      <c r="P66" s="46"/>
      <c r="Q66" s="45"/>
      <c r="R66" s="178"/>
      <c r="S66" s="39"/>
      <c r="T66" s="176" t="str">
        <f>IF('2 回転'!O22="","",'2 回転'!O22)</f>
        <v/>
      </c>
      <c r="U66" s="191"/>
      <c r="V66" s="192"/>
      <c r="W66" s="192"/>
      <c r="X66" s="192"/>
      <c r="Y66" s="192"/>
      <c r="Z66" s="192"/>
      <c r="AA66" s="192"/>
      <c r="AB66" s="192"/>
      <c r="AC66" s="193"/>
      <c r="AD66" s="59"/>
      <c r="AE66" s="59"/>
    </row>
    <row r="67" spans="1:31" s="40" customFormat="1" ht="9.75" customHeight="1" x14ac:dyDescent="0.15">
      <c r="A67" s="59"/>
      <c r="B67" s="59"/>
      <c r="C67" s="177"/>
      <c r="D67" s="39"/>
      <c r="E67" s="178"/>
      <c r="F67" s="38" t="str">
        <f>IF('2 回転'!D22="","",'2 回転'!D22)</f>
        <v/>
      </c>
      <c r="G67" s="46" t="str">
        <f>IF(F29="","","-")</f>
        <v/>
      </c>
      <c r="H67" s="38" t="str">
        <f>IF('2 回転'!F22="","",'2 回転'!F22)</f>
        <v/>
      </c>
      <c r="I67" s="178"/>
      <c r="J67" s="39"/>
      <c r="K67" s="176"/>
      <c r="L67" s="177"/>
      <c r="M67" s="39"/>
      <c r="N67" s="178"/>
      <c r="O67" s="38" t="str">
        <f>IF('2 回転'!K22="","",'2 回転'!K22)</f>
        <v/>
      </c>
      <c r="P67" s="46" t="str">
        <f>IF(O29="","","-")</f>
        <v/>
      </c>
      <c r="Q67" s="38" t="str">
        <f>IF('2 回転'!M22="","",'2 回転'!M22)</f>
        <v/>
      </c>
      <c r="R67" s="178"/>
      <c r="S67" s="39"/>
      <c r="T67" s="176"/>
      <c r="U67" s="191"/>
      <c r="V67" s="192"/>
      <c r="W67" s="192"/>
      <c r="X67" s="192"/>
      <c r="Y67" s="192"/>
      <c r="Z67" s="192"/>
      <c r="AA67" s="192"/>
      <c r="AB67" s="192"/>
      <c r="AC67" s="193"/>
      <c r="AD67" s="59"/>
      <c r="AE67" s="59"/>
    </row>
    <row r="68" spans="1:31" s="40" customFormat="1" ht="8.1" customHeight="1" x14ac:dyDescent="0.15">
      <c r="A68" s="59"/>
      <c r="B68" s="59"/>
      <c r="C68" s="79" t="str">
        <f>IF(メンバーチェンジ!C8="","","[メンチェン前："&amp;オーダー!C16&amp;"]")</f>
        <v/>
      </c>
      <c r="D68" s="179" t="str">
        <f>IF('2 回転'!C22="","",'2 回転'!C22)</f>
        <v/>
      </c>
      <c r="E68" s="178"/>
      <c r="F68" s="45" t="str">
        <f>IF('2 回転'!D23="","",'2 回転'!D23)</f>
        <v/>
      </c>
      <c r="G68" s="46"/>
      <c r="H68" s="45" t="str">
        <f>IF('2 回転'!F23="","",'2 回転'!F23)</f>
        <v/>
      </c>
      <c r="I68" s="178"/>
      <c r="J68" s="179" t="str">
        <f>IF('2 回転'!G22="","",'2 回転'!G22)</f>
        <v/>
      </c>
      <c r="K68" s="78" t="str">
        <f>IF(メンバーチェンジ!E8="","","[メンチェン前："&amp;オーダー!E16&amp;"]")</f>
        <v/>
      </c>
      <c r="L68" s="79" t="str">
        <f>IF(メンバーチェンジ!F8="","","[メンチェン前："&amp;オーダー!F16&amp;"]")</f>
        <v/>
      </c>
      <c r="M68" s="179" t="str">
        <f>IF('2 回転'!J22="","",'2 回転'!J22)</f>
        <v/>
      </c>
      <c r="N68" s="178"/>
      <c r="O68" s="45" t="str">
        <f>IF('2 回転'!K23="","",'2 回転'!K23)</f>
        <v/>
      </c>
      <c r="P68" s="46"/>
      <c r="Q68" s="45" t="str">
        <f>IF('2 回転'!M23="","",'2 回転'!M23)</f>
        <v/>
      </c>
      <c r="R68" s="178"/>
      <c r="S68" s="179" t="str">
        <f>IF('2 回転'!N22="","",'2 回転'!N22)</f>
        <v/>
      </c>
      <c r="T68" s="78" t="str">
        <f>IF(メンバーチェンジ!H8="","","[メンチェン前："&amp;オーダー!H16&amp;"]")</f>
        <v/>
      </c>
      <c r="U68" s="191"/>
      <c r="V68" s="192"/>
      <c r="W68" s="192"/>
      <c r="X68" s="192"/>
      <c r="Y68" s="192"/>
      <c r="Z68" s="192"/>
      <c r="AA68" s="192"/>
      <c r="AB68" s="192"/>
      <c r="AC68" s="193"/>
      <c r="AD68" s="59"/>
      <c r="AE68" s="59"/>
    </row>
    <row r="69" spans="1:31" s="40" customFormat="1" ht="9.75" customHeight="1" x14ac:dyDescent="0.15">
      <c r="A69" s="59"/>
      <c r="B69" s="59"/>
      <c r="C69" s="177" t="str">
        <f>IF('2 回転'!B25="","",'2 回転'!B25)</f>
        <v/>
      </c>
      <c r="D69" s="179"/>
      <c r="E69" s="178"/>
      <c r="F69" s="38" t="str">
        <f>IF('2 回転'!D24="","",'2 回転'!D24)</f>
        <v/>
      </c>
      <c r="G69" s="46" t="str">
        <f>IF(F31="","","-")</f>
        <v/>
      </c>
      <c r="H69" s="38" t="str">
        <f>IF('2 回転'!F24="","",'2 回転'!F24)</f>
        <v/>
      </c>
      <c r="I69" s="178"/>
      <c r="J69" s="179"/>
      <c r="K69" s="176" t="str">
        <f>IF('2 回転'!H25="","",'2 回転'!H25)</f>
        <v/>
      </c>
      <c r="L69" s="177" t="str">
        <f>IF('2 回転'!I25="","",'2 回転'!I25)</f>
        <v/>
      </c>
      <c r="M69" s="179"/>
      <c r="N69" s="178"/>
      <c r="O69" s="38" t="str">
        <f>IF('2 回転'!K24="","",'2 回転'!K24)</f>
        <v/>
      </c>
      <c r="P69" s="46" t="str">
        <f>IF(O31="","","-")</f>
        <v/>
      </c>
      <c r="Q69" s="38" t="str">
        <f>IF('2 回転'!M24="","",'2 回転'!M24)</f>
        <v/>
      </c>
      <c r="R69" s="178"/>
      <c r="S69" s="179"/>
      <c r="T69" s="176" t="str">
        <f>IF('2 回転'!O25="","",'2 回転'!O25)</f>
        <v/>
      </c>
      <c r="U69" s="191"/>
      <c r="V69" s="192"/>
      <c r="W69" s="192"/>
      <c r="X69" s="192"/>
      <c r="Y69" s="192"/>
      <c r="Z69" s="192"/>
      <c r="AA69" s="192"/>
      <c r="AB69" s="192"/>
      <c r="AC69" s="193"/>
      <c r="AD69" s="59"/>
      <c r="AE69" s="59"/>
    </row>
    <row r="70" spans="1:31" s="40" customFormat="1" ht="5.25" customHeight="1" x14ac:dyDescent="0.15">
      <c r="A70" s="59"/>
      <c r="B70" s="59"/>
      <c r="C70" s="177"/>
      <c r="D70" s="179"/>
      <c r="E70" s="178"/>
      <c r="F70" s="45" t="str">
        <f>IF('2 回転'!D25="","",'2 回転'!D25)</f>
        <v/>
      </c>
      <c r="G70" s="46"/>
      <c r="H70" s="45" t="str">
        <f>IF('2 回転'!F25="","",'2 回転'!F25)</f>
        <v/>
      </c>
      <c r="I70" s="178"/>
      <c r="J70" s="179"/>
      <c r="K70" s="176"/>
      <c r="L70" s="177"/>
      <c r="M70" s="179"/>
      <c r="N70" s="178"/>
      <c r="O70" s="45" t="str">
        <f>IF('2 回転'!K25="","",'2 回転'!K25)</f>
        <v/>
      </c>
      <c r="P70" s="46"/>
      <c r="Q70" s="45" t="str">
        <f>IF('2 回転'!M25="","",'2 回転'!M25)</f>
        <v/>
      </c>
      <c r="R70" s="178"/>
      <c r="S70" s="179"/>
      <c r="T70" s="176"/>
      <c r="U70" s="191"/>
      <c r="V70" s="192"/>
      <c r="W70" s="192"/>
      <c r="X70" s="192"/>
      <c r="Y70" s="192"/>
      <c r="Z70" s="192"/>
      <c r="AA70" s="192"/>
      <c r="AB70" s="192"/>
      <c r="AC70" s="193"/>
      <c r="AD70" s="59"/>
      <c r="AE70" s="59"/>
    </row>
    <row r="71" spans="1:31" s="40" customFormat="1" ht="8.1" customHeight="1" x14ac:dyDescent="0.15">
      <c r="A71" s="59"/>
      <c r="B71" s="59"/>
      <c r="C71" s="79" t="str">
        <f>IF(メンバーチェンジ!C9="","","[メンチェン前："&amp;オーダー!C17&amp;"]")</f>
        <v/>
      </c>
      <c r="D71" s="46" t="str">
        <f>IF('2 回転'!C27="","",'2 回転'!C27)</f>
        <v/>
      </c>
      <c r="E71" s="178"/>
      <c r="F71" s="38" t="str">
        <f>IF('2 回転'!D26="","",'2 回転'!D26)</f>
        <v/>
      </c>
      <c r="G71" s="46" t="str">
        <f>IF(F33="","","-")</f>
        <v/>
      </c>
      <c r="H71" s="38" t="str">
        <f>IF('2 回転'!F26="","",'2 回転'!F26)</f>
        <v/>
      </c>
      <c r="I71" s="178"/>
      <c r="J71" s="46" t="str">
        <f>IF('2 回転'!G27="","",'2 回転'!G27)</f>
        <v/>
      </c>
      <c r="K71" s="78" t="str">
        <f>IF(メンバーチェンジ!E9="","","[メンチェン前："&amp;オーダー!E17&amp;"]")</f>
        <v/>
      </c>
      <c r="L71" s="79" t="str">
        <f>IF(メンバーチェンジ!F9="","","[メンチェン前："&amp;オーダー!F17&amp;"]")</f>
        <v/>
      </c>
      <c r="M71" s="46" t="str">
        <f>IF('2 回転'!J27="","",'2 回転'!J27)</f>
        <v/>
      </c>
      <c r="N71" s="178"/>
      <c r="O71" s="38" t="str">
        <f>IF('2 回転'!K26="","",'2 回転'!K26)</f>
        <v/>
      </c>
      <c r="P71" s="46" t="str">
        <f>IF(O33="","","-")</f>
        <v/>
      </c>
      <c r="Q71" s="38" t="str">
        <f>IF('2 回転'!M26="","",'2 回転'!M26)</f>
        <v/>
      </c>
      <c r="R71" s="178"/>
      <c r="S71" s="46" t="str">
        <f>IF('2 回転'!N27="","",'2 回転'!N27)</f>
        <v/>
      </c>
      <c r="T71" s="78" t="str">
        <f>IF(メンバーチェンジ!H9="","","[メンチェン前："&amp;オーダー!H17&amp;"]")</f>
        <v/>
      </c>
      <c r="U71" s="191"/>
      <c r="V71" s="192"/>
      <c r="W71" s="192"/>
      <c r="X71" s="192"/>
      <c r="Y71" s="192"/>
      <c r="Z71" s="192"/>
      <c r="AA71" s="192"/>
      <c r="AB71" s="192"/>
      <c r="AC71" s="193"/>
      <c r="AD71" s="59"/>
      <c r="AE71" s="59"/>
    </row>
    <row r="72" spans="1:31" s="40" customFormat="1" ht="5.25" customHeight="1" x14ac:dyDescent="0.15">
      <c r="A72" s="59"/>
      <c r="B72" s="59"/>
      <c r="C72" s="54"/>
      <c r="D72" s="39"/>
      <c r="E72" s="178"/>
      <c r="F72" s="45" t="str">
        <f>IF('2 回転'!D27="","",'2 回転'!D27)</f>
        <v/>
      </c>
      <c r="G72" s="46"/>
      <c r="H72" s="45" t="str">
        <f>IF('2 回転'!F27="","",'2 回転'!F27)</f>
        <v/>
      </c>
      <c r="I72" s="178"/>
      <c r="J72" s="39"/>
      <c r="K72" s="55"/>
      <c r="L72" s="54"/>
      <c r="M72" s="39"/>
      <c r="N72" s="178"/>
      <c r="O72" s="45" t="str">
        <f>IF('2 回転'!K27="","",'2 回転'!K27)</f>
        <v/>
      </c>
      <c r="P72" s="46"/>
      <c r="Q72" s="45" t="str">
        <f>IF('2 回転'!M27="","",'2 回転'!M27)</f>
        <v/>
      </c>
      <c r="R72" s="178"/>
      <c r="S72" s="39"/>
      <c r="T72" s="55"/>
      <c r="U72" s="191"/>
      <c r="V72" s="192"/>
      <c r="W72" s="192"/>
      <c r="X72" s="192"/>
      <c r="Y72" s="192"/>
      <c r="Z72" s="192"/>
      <c r="AA72" s="192"/>
      <c r="AB72" s="192"/>
      <c r="AC72" s="193"/>
      <c r="AD72" s="59"/>
      <c r="AE72" s="59"/>
    </row>
    <row r="73" spans="1:31" s="40" customFormat="1" ht="5.25" customHeight="1" x14ac:dyDescent="0.15">
      <c r="A73" s="59"/>
      <c r="B73" s="59"/>
      <c r="C73" s="56"/>
      <c r="D73" s="39"/>
      <c r="E73" s="178"/>
      <c r="F73" s="45"/>
      <c r="G73" s="46"/>
      <c r="H73" s="45"/>
      <c r="I73" s="178"/>
      <c r="J73" s="39"/>
      <c r="K73" s="47"/>
      <c r="L73" s="56"/>
      <c r="M73" s="39"/>
      <c r="N73" s="178"/>
      <c r="O73" s="45"/>
      <c r="P73" s="46"/>
      <c r="Q73" s="45"/>
      <c r="R73" s="178"/>
      <c r="S73" s="39"/>
      <c r="T73" s="47"/>
      <c r="U73" s="191"/>
      <c r="V73" s="192"/>
      <c r="W73" s="192"/>
      <c r="X73" s="192"/>
      <c r="Y73" s="192"/>
      <c r="Z73" s="192"/>
      <c r="AA73" s="192"/>
      <c r="AB73" s="192"/>
      <c r="AC73" s="193"/>
      <c r="AD73" s="59"/>
      <c r="AE73" s="59"/>
    </row>
    <row r="74" spans="1:31" s="40" customFormat="1" ht="9.75" customHeight="1" x14ac:dyDescent="0.15">
      <c r="A74" s="59"/>
      <c r="B74" s="59"/>
      <c r="C74" s="56"/>
      <c r="D74" s="39"/>
      <c r="E74" s="178"/>
      <c r="F74" s="38" t="str">
        <f>IF('2 回転'!D28="","",'2 回転'!D28)</f>
        <v/>
      </c>
      <c r="G74" s="46" t="str">
        <f>IF(F36="","","-")</f>
        <v/>
      </c>
      <c r="H74" s="38" t="str">
        <f>IF('2 回転'!F28="","",'2 回転'!F28)</f>
        <v/>
      </c>
      <c r="I74" s="178"/>
      <c r="J74" s="39"/>
      <c r="K74" s="47"/>
      <c r="L74" s="56"/>
      <c r="M74" s="39"/>
      <c r="N74" s="178"/>
      <c r="O74" s="38" t="str">
        <f>IF('2 回転'!K28="","",'2 回転'!K28)</f>
        <v/>
      </c>
      <c r="P74" s="46" t="str">
        <f>IF(O36="","","-")</f>
        <v/>
      </c>
      <c r="Q74" s="38" t="str">
        <f>IF('2 回転'!M28="","",'2 回転'!M28)</f>
        <v/>
      </c>
      <c r="R74" s="178"/>
      <c r="S74" s="39"/>
      <c r="T74" s="47"/>
      <c r="U74" s="191"/>
      <c r="V74" s="192"/>
      <c r="W74" s="192"/>
      <c r="X74" s="192"/>
      <c r="Y74" s="192"/>
      <c r="Z74" s="192"/>
      <c r="AA74" s="192"/>
      <c r="AB74" s="192"/>
      <c r="AC74" s="193"/>
      <c r="AD74" s="59"/>
      <c r="AE74" s="59"/>
    </row>
    <row r="75" spans="1:31" s="40" customFormat="1" ht="8.1" customHeight="1" x14ac:dyDescent="0.15">
      <c r="A75" s="59"/>
      <c r="B75" s="59"/>
      <c r="C75" s="177" t="str">
        <f>IF('2 回転'!B28="","",'2 回転'!B28)</f>
        <v/>
      </c>
      <c r="D75" s="179" t="str">
        <f>IF('2 回転'!C28="","",'2 回転'!C28)</f>
        <v/>
      </c>
      <c r="E75" s="178"/>
      <c r="F75" s="45" t="str">
        <f>IF('2 回転'!D29="","",'2 回転'!D29)</f>
        <v/>
      </c>
      <c r="G75" s="46"/>
      <c r="H75" s="45" t="str">
        <f>IF('2 回転'!F29="","",'2 回転'!F29)</f>
        <v/>
      </c>
      <c r="I75" s="178"/>
      <c r="J75" s="179" t="str">
        <f>IF('2 回転'!G28="","",'2 回転'!G28)</f>
        <v/>
      </c>
      <c r="K75" s="176" t="str">
        <f>IF('2 回転'!H28="","",'2 回転'!H28)</f>
        <v/>
      </c>
      <c r="L75" s="177" t="str">
        <f>IF('2 回転'!I28="","",'2 回転'!I28)</f>
        <v/>
      </c>
      <c r="M75" s="179" t="str">
        <f>IF('2 回転'!J28="","",'2 回転'!J28)</f>
        <v/>
      </c>
      <c r="N75" s="178"/>
      <c r="O75" s="45" t="str">
        <f>IF('2 回転'!K29="","",'2 回転'!K29)</f>
        <v/>
      </c>
      <c r="P75" s="46"/>
      <c r="Q75" s="38" t="str">
        <f>IF('2 回転'!M29="","",'2 回転'!M29)</f>
        <v/>
      </c>
      <c r="R75" s="178"/>
      <c r="S75" s="179" t="str">
        <f>IF('2 回転'!N28="","",'2 回転'!N28)</f>
        <v/>
      </c>
      <c r="T75" s="176" t="str">
        <f>IF('2 回転'!O28="","",'2 回転'!O28)</f>
        <v/>
      </c>
      <c r="U75" s="191"/>
      <c r="V75" s="192"/>
      <c r="W75" s="192"/>
      <c r="X75" s="192"/>
      <c r="Y75" s="192"/>
      <c r="Z75" s="192"/>
      <c r="AA75" s="192"/>
      <c r="AB75" s="192"/>
      <c r="AC75" s="193"/>
      <c r="AD75" s="59"/>
      <c r="AE75" s="59"/>
    </row>
    <row r="76" spans="1:31" s="40" customFormat="1" ht="9.75" customHeight="1" x14ac:dyDescent="0.15">
      <c r="A76" s="59"/>
      <c r="B76" s="59"/>
      <c r="C76" s="177"/>
      <c r="D76" s="179"/>
      <c r="E76" s="178"/>
      <c r="F76" s="38" t="str">
        <f>IF('2 回転'!D30="","",'2 回転'!D30)</f>
        <v/>
      </c>
      <c r="G76" s="46" t="str">
        <f>IF(F38="","","-")</f>
        <v/>
      </c>
      <c r="H76" s="38" t="str">
        <f>IF('2 回転'!F30="","",'2 回転'!F30)</f>
        <v/>
      </c>
      <c r="I76" s="178"/>
      <c r="J76" s="179"/>
      <c r="K76" s="176"/>
      <c r="L76" s="177"/>
      <c r="M76" s="179"/>
      <c r="N76" s="178"/>
      <c r="O76" s="38" t="str">
        <f>IF('2 回転'!K30="","",'2 回転'!K30)</f>
        <v/>
      </c>
      <c r="P76" s="46" t="str">
        <f>IF(O38="","","-")</f>
        <v/>
      </c>
      <c r="Q76" s="38" t="str">
        <f>IF('2 回転'!M30="","",'2 回転'!M30)</f>
        <v/>
      </c>
      <c r="R76" s="178"/>
      <c r="S76" s="179"/>
      <c r="T76" s="176"/>
      <c r="U76" s="191"/>
      <c r="V76" s="192"/>
      <c r="W76" s="192"/>
      <c r="X76" s="192"/>
      <c r="Y76" s="192"/>
      <c r="Z76" s="192"/>
      <c r="AA76" s="192"/>
      <c r="AB76" s="192"/>
      <c r="AC76" s="193"/>
      <c r="AD76" s="59"/>
      <c r="AE76" s="59"/>
    </row>
    <row r="77" spans="1:31" s="40" customFormat="1" ht="5.25" customHeight="1" x14ac:dyDescent="0.15">
      <c r="A77" s="59"/>
      <c r="B77" s="59"/>
      <c r="C77" s="177"/>
      <c r="D77" s="179"/>
      <c r="E77" s="178"/>
      <c r="F77" s="45" t="str">
        <f>IF('2 回転'!D31="","",'2 回転'!D31)</f>
        <v/>
      </c>
      <c r="G77" s="46"/>
      <c r="H77" s="45" t="str">
        <f>IF('2 回転'!F31="","",'2 回転'!F31)</f>
        <v/>
      </c>
      <c r="I77" s="178"/>
      <c r="J77" s="179"/>
      <c r="K77" s="176"/>
      <c r="L77" s="177"/>
      <c r="M77" s="179"/>
      <c r="N77" s="178"/>
      <c r="O77" s="45" t="str">
        <f>IF('2 回転'!K31="","",'2 回転'!K31)</f>
        <v/>
      </c>
      <c r="P77" s="46"/>
      <c r="Q77" s="38" t="str">
        <f>IF('2 回転'!M31="","",'2 回転'!M31)</f>
        <v/>
      </c>
      <c r="R77" s="178"/>
      <c r="S77" s="179"/>
      <c r="T77" s="176"/>
      <c r="U77" s="191"/>
      <c r="V77" s="192"/>
      <c r="W77" s="192"/>
      <c r="X77" s="192"/>
      <c r="Y77" s="192"/>
      <c r="Z77" s="192"/>
      <c r="AA77" s="192"/>
      <c r="AB77" s="192"/>
      <c r="AC77" s="193"/>
      <c r="AD77" s="59"/>
      <c r="AE77" s="59"/>
    </row>
    <row r="78" spans="1:31" s="40" customFormat="1" ht="8.1" customHeight="1" x14ac:dyDescent="0.15">
      <c r="A78" s="59"/>
      <c r="B78" s="59"/>
      <c r="C78" s="177" t="str">
        <f>IF(メンバーチェンジ!C10="","","[メンチェン前："&amp;オーダー!C18&amp;"]")</f>
        <v/>
      </c>
      <c r="D78" s="46" t="str">
        <f>IF('2 回転'!C33="","",'2 回転'!C33)</f>
        <v/>
      </c>
      <c r="E78" s="178"/>
      <c r="F78" s="38" t="str">
        <f>IF('2 回転'!D32="","",'2 回転'!D32)</f>
        <v/>
      </c>
      <c r="G78" s="46" t="str">
        <f>IF(F40="","","-")</f>
        <v/>
      </c>
      <c r="H78" s="38" t="str">
        <f>IF('2 回転'!F32="","",'2 回転'!F32)</f>
        <v/>
      </c>
      <c r="I78" s="178"/>
      <c r="J78" s="46" t="str">
        <f>IF('2 回転'!G33="","",'2 回転'!G33)</f>
        <v/>
      </c>
      <c r="K78" s="176" t="str">
        <f>IF(メンバーチェンジ!E10="","","[メンチェン前："&amp;オーダー!E18&amp;"]")</f>
        <v/>
      </c>
      <c r="L78" s="177" t="str">
        <f>IF(メンバーチェンジ!F10="","","[メンチェン前："&amp;オーダー!F18&amp;"]")</f>
        <v/>
      </c>
      <c r="M78" s="46" t="str">
        <f>IF('2 回転'!J33="","",'2 回転'!J33)</f>
        <v/>
      </c>
      <c r="N78" s="178"/>
      <c r="O78" s="38" t="str">
        <f>IF('2 回転'!K32="","",'2 回転'!K32)</f>
        <v/>
      </c>
      <c r="P78" s="46" t="str">
        <f>IF(O40="","","-")</f>
        <v/>
      </c>
      <c r="Q78" s="38" t="str">
        <f>IF('2 回転'!M32="","",'2 回転'!M32)</f>
        <v/>
      </c>
      <c r="R78" s="178"/>
      <c r="S78" s="46" t="str">
        <f>IF('2 回転'!N33="","",'2 回転'!N33)</f>
        <v/>
      </c>
      <c r="T78" s="176" t="str">
        <f>IF(メンバーチェンジ!H10="","","[メンチェン前："&amp;オーダー!H18&amp;"]")</f>
        <v/>
      </c>
      <c r="U78" s="191"/>
      <c r="V78" s="192"/>
      <c r="W78" s="192"/>
      <c r="X78" s="192"/>
      <c r="Y78" s="192"/>
      <c r="Z78" s="192"/>
      <c r="AA78" s="192"/>
      <c r="AB78" s="192"/>
      <c r="AC78" s="193"/>
      <c r="AD78" s="59"/>
      <c r="AE78" s="59"/>
    </row>
    <row r="79" spans="1:31" s="40" customFormat="1" ht="5.25" customHeight="1" x14ac:dyDescent="0.15">
      <c r="A79" s="59"/>
      <c r="B79" s="59"/>
      <c r="C79" s="177"/>
      <c r="D79" s="39"/>
      <c r="E79" s="178"/>
      <c r="F79" s="45" t="str">
        <f>IF('2 回転'!D33="","",'2 回転'!D33)</f>
        <v/>
      </c>
      <c r="G79" s="46"/>
      <c r="H79" s="45" t="str">
        <f>IF('2 回転'!F33="","",'2 回転'!F33)</f>
        <v/>
      </c>
      <c r="I79" s="178"/>
      <c r="J79" s="39"/>
      <c r="K79" s="176"/>
      <c r="L79" s="177"/>
      <c r="M79" s="39"/>
      <c r="N79" s="178"/>
      <c r="O79" s="45" t="str">
        <f>IF('2 回転'!K33="","",'2 回転'!K33)</f>
        <v/>
      </c>
      <c r="P79" s="46"/>
      <c r="Q79" s="38" t="str">
        <f>IF('2 回転'!M33="","",'2 回転'!M33)</f>
        <v/>
      </c>
      <c r="R79" s="178"/>
      <c r="S79" s="39"/>
      <c r="T79" s="176"/>
      <c r="U79" s="191"/>
      <c r="V79" s="192"/>
      <c r="W79" s="192"/>
      <c r="X79" s="192"/>
      <c r="Y79" s="192"/>
      <c r="Z79" s="192"/>
      <c r="AA79" s="192"/>
      <c r="AB79" s="192"/>
      <c r="AC79" s="193"/>
      <c r="AD79" s="59"/>
      <c r="AE79" s="59"/>
    </row>
    <row r="80" spans="1:31" s="40" customFormat="1" ht="7.5" customHeight="1" thickBot="1" x14ac:dyDescent="0.2">
      <c r="A80" s="59"/>
      <c r="B80" s="59"/>
      <c r="C80" s="48"/>
      <c r="D80" s="49"/>
      <c r="E80" s="50"/>
      <c r="F80" s="51"/>
      <c r="G80" s="51"/>
      <c r="H80" s="51"/>
      <c r="I80" s="50"/>
      <c r="J80" s="49"/>
      <c r="K80" s="52"/>
      <c r="L80" s="48"/>
      <c r="M80" s="49"/>
      <c r="N80" s="50"/>
      <c r="O80" s="51"/>
      <c r="P80" s="51"/>
      <c r="Q80" s="51"/>
      <c r="R80" s="50"/>
      <c r="S80" s="49"/>
      <c r="T80" s="52"/>
      <c r="U80" s="194"/>
      <c r="V80" s="195"/>
      <c r="W80" s="195"/>
      <c r="X80" s="195"/>
      <c r="Y80" s="195"/>
      <c r="Z80" s="195"/>
      <c r="AA80" s="195"/>
      <c r="AB80" s="195"/>
      <c r="AC80" s="196"/>
      <c r="AD80" s="59"/>
      <c r="AE80" s="59"/>
    </row>
    <row r="81" spans="1:31" s="40" customFormat="1" ht="15" customHeight="1" x14ac:dyDescent="0.15">
      <c r="A81" s="59"/>
      <c r="B81" s="59"/>
      <c r="C81" s="184">
        <f>'3 回転'!B2</f>
        <v>0</v>
      </c>
      <c r="D81" s="185"/>
      <c r="E81" s="180">
        <f>IF('3 回転'!D2="","",'3 回転'!D2)</f>
        <v>0</v>
      </c>
      <c r="F81" s="180"/>
      <c r="G81" s="44" t="s">
        <v>27</v>
      </c>
      <c r="H81" s="180">
        <f>IF('3 回転'!F2="","",'3 回転'!F2)</f>
        <v>0</v>
      </c>
      <c r="I81" s="180"/>
      <c r="J81" s="185">
        <f>'3 回転'!H2</f>
        <v>0</v>
      </c>
      <c r="K81" s="187"/>
      <c r="L81" s="184">
        <f>'3 回転'!I2</f>
        <v>0</v>
      </c>
      <c r="M81" s="185"/>
      <c r="N81" s="180">
        <f>IF('3 回転'!K2="","",'3 回転'!K2)</f>
        <v>0</v>
      </c>
      <c r="O81" s="180"/>
      <c r="P81" s="44" t="s">
        <v>27</v>
      </c>
      <c r="Q81" s="180">
        <f>IF('3 回転'!M2="","",'3 回転'!M2)</f>
        <v>0</v>
      </c>
      <c r="R81" s="180"/>
      <c r="S81" s="185">
        <f>'3 回転'!O2</f>
        <v>0</v>
      </c>
      <c r="T81" s="187"/>
      <c r="U81" s="188"/>
      <c r="V81" s="189"/>
      <c r="W81" s="189"/>
      <c r="X81" s="189"/>
      <c r="Y81" s="189"/>
      <c r="Z81" s="189"/>
      <c r="AA81" s="189"/>
      <c r="AB81" s="189"/>
      <c r="AC81" s="190"/>
      <c r="AD81" s="59"/>
      <c r="AE81" s="59"/>
    </row>
    <row r="82" spans="1:31" s="41" customFormat="1" ht="7.5" customHeight="1" x14ac:dyDescent="0.15">
      <c r="A82" s="59"/>
      <c r="B82" s="59"/>
      <c r="C82" s="177"/>
      <c r="D82" s="186"/>
      <c r="E82" s="181" t="str">
        <f>IF('3 回転'!D3="","",'3 回転'!D3)</f>
        <v/>
      </c>
      <c r="F82" s="181"/>
      <c r="G82" s="45"/>
      <c r="H82" s="181" t="str">
        <f>IF('3 回転'!F3="","",'3 回転'!F3)</f>
        <v/>
      </c>
      <c r="I82" s="181"/>
      <c r="J82" s="186"/>
      <c r="K82" s="176"/>
      <c r="L82" s="177"/>
      <c r="M82" s="186"/>
      <c r="N82" s="181" t="str">
        <f>IF('3 回転'!K3="","",'3 回転'!K3)</f>
        <v/>
      </c>
      <c r="O82" s="181"/>
      <c r="P82" s="45"/>
      <c r="Q82" s="181" t="str">
        <f>IF('3 回転'!M3="","",'3 回転'!M3)</f>
        <v/>
      </c>
      <c r="R82" s="181"/>
      <c r="S82" s="186"/>
      <c r="T82" s="176"/>
      <c r="U82" s="191"/>
      <c r="V82" s="192"/>
      <c r="W82" s="192"/>
      <c r="X82" s="192"/>
      <c r="Y82" s="192"/>
      <c r="Z82" s="192"/>
      <c r="AA82" s="192"/>
      <c r="AB82" s="192"/>
      <c r="AC82" s="193"/>
      <c r="AD82" s="59"/>
      <c r="AE82" s="59"/>
    </row>
    <row r="83" spans="1:31" s="40" customFormat="1" ht="5.25" customHeight="1" x14ac:dyDescent="0.15">
      <c r="A83" s="59"/>
      <c r="B83" s="59"/>
      <c r="C83" s="56"/>
      <c r="D83" s="39"/>
      <c r="E83" s="178"/>
      <c r="F83" s="45"/>
      <c r="G83" s="46"/>
      <c r="H83" s="45"/>
      <c r="I83" s="178"/>
      <c r="J83" s="39"/>
      <c r="K83" s="57"/>
      <c r="L83" s="56"/>
      <c r="M83" s="39"/>
      <c r="N83" s="178"/>
      <c r="O83" s="45"/>
      <c r="P83" s="46"/>
      <c r="Q83" s="45"/>
      <c r="R83" s="178"/>
      <c r="S83" s="39"/>
      <c r="T83" s="57"/>
      <c r="U83" s="191"/>
      <c r="V83" s="192"/>
      <c r="W83" s="192"/>
      <c r="X83" s="192"/>
      <c r="Y83" s="192"/>
      <c r="Z83" s="192"/>
      <c r="AA83" s="192"/>
      <c r="AB83" s="192"/>
      <c r="AC83" s="193"/>
      <c r="AD83" s="59"/>
      <c r="AE83" s="59"/>
    </row>
    <row r="84" spans="1:31" s="40" customFormat="1" ht="9.75" customHeight="1" x14ac:dyDescent="0.15">
      <c r="A84" s="59"/>
      <c r="B84" s="59"/>
      <c r="C84" s="56"/>
      <c r="D84" s="39"/>
      <c r="E84" s="178"/>
      <c r="F84" s="38" t="str">
        <f>IF('3 回転'!D4="","",'3 回転'!D4)</f>
        <v/>
      </c>
      <c r="G84" s="46" t="str">
        <f>IF(F8="","","-")</f>
        <v/>
      </c>
      <c r="H84" s="38" t="str">
        <f>IF('3 回転'!F4="","",'3 回転'!F4)</f>
        <v/>
      </c>
      <c r="I84" s="178"/>
      <c r="J84" s="39"/>
      <c r="K84" s="57"/>
      <c r="L84" s="56"/>
      <c r="M84" s="39"/>
      <c r="N84" s="178"/>
      <c r="O84" s="38" t="str">
        <f>IF('3 回転'!K4="","",'3 回転'!K4)</f>
        <v/>
      </c>
      <c r="P84" s="46" t="str">
        <f>IF(O8="","","-")</f>
        <v/>
      </c>
      <c r="Q84" s="38" t="str">
        <f>IF('3 回転'!M4="","",'3 回転'!M4)</f>
        <v/>
      </c>
      <c r="R84" s="178"/>
      <c r="S84" s="39"/>
      <c r="T84" s="57"/>
      <c r="U84" s="191"/>
      <c r="V84" s="192"/>
      <c r="W84" s="192"/>
      <c r="X84" s="192"/>
      <c r="Y84" s="192"/>
      <c r="Z84" s="192"/>
      <c r="AA84" s="192"/>
      <c r="AB84" s="192"/>
      <c r="AC84" s="193"/>
      <c r="AD84" s="59"/>
      <c r="AE84" s="59"/>
    </row>
    <row r="85" spans="1:31" s="40" customFormat="1" ht="5.25" customHeight="1" x14ac:dyDescent="0.15">
      <c r="A85" s="59"/>
      <c r="B85" s="59"/>
      <c r="C85" s="177" t="str">
        <f>IF('3 回転'!B4="","",'3 回転'!B4)</f>
        <v/>
      </c>
      <c r="D85" s="179" t="str">
        <f>IF('3 回転'!C4="","",'3 回転'!C4)</f>
        <v/>
      </c>
      <c r="E85" s="178"/>
      <c r="F85" s="45" t="str">
        <f>IF('3 回転'!D5="","",'3 回転'!D5)</f>
        <v/>
      </c>
      <c r="G85" s="46"/>
      <c r="H85" s="45" t="str">
        <f>IF('3 回転'!F5="","",'3 回転'!F5)</f>
        <v/>
      </c>
      <c r="I85" s="178"/>
      <c r="J85" s="179" t="str">
        <f>IF('3 回転'!G4="","",'3 回転'!G4)</f>
        <v/>
      </c>
      <c r="K85" s="176" t="str">
        <f>IF('3 回転'!H4="","",'3 回転'!H4)</f>
        <v/>
      </c>
      <c r="L85" s="177" t="str">
        <f>IF('3 回転'!I4="","",'3 回転'!I4)</f>
        <v/>
      </c>
      <c r="M85" s="179" t="str">
        <f>IF('3 回転'!J4="","",'3 回転'!J4)</f>
        <v/>
      </c>
      <c r="N85" s="178"/>
      <c r="O85" s="45" t="str">
        <f>IF('3 回転'!K5="","",'3 回転'!K5)</f>
        <v/>
      </c>
      <c r="P85" s="46"/>
      <c r="Q85" s="45" t="str">
        <f>IF('3 回転'!M5="","",'3 回転'!M5)</f>
        <v/>
      </c>
      <c r="R85" s="178"/>
      <c r="S85" s="179" t="str">
        <f>IF('3 回転'!N4="","",'3 回転'!N4)</f>
        <v/>
      </c>
      <c r="T85" s="176" t="str">
        <f>IF('3 回転'!O4="","",'3 回転'!O4)</f>
        <v/>
      </c>
      <c r="U85" s="191"/>
      <c r="V85" s="192"/>
      <c r="W85" s="192"/>
      <c r="X85" s="192"/>
      <c r="Y85" s="192"/>
      <c r="Z85" s="192"/>
      <c r="AA85" s="192"/>
      <c r="AB85" s="192"/>
      <c r="AC85" s="193"/>
      <c r="AD85" s="59"/>
      <c r="AE85" s="59"/>
    </row>
    <row r="86" spans="1:31" s="40" customFormat="1" ht="9.75" customHeight="1" x14ac:dyDescent="0.15">
      <c r="A86" s="59"/>
      <c r="B86" s="59"/>
      <c r="C86" s="177"/>
      <c r="D86" s="179"/>
      <c r="E86" s="178"/>
      <c r="F86" s="38" t="str">
        <f>IF('3 回転'!D6="","",'3 回転'!D6)</f>
        <v/>
      </c>
      <c r="G86" s="46" t="str">
        <f>IF(F10="","","-")</f>
        <v/>
      </c>
      <c r="H86" s="38" t="str">
        <f>IF('3 回転'!F6="","",'3 回転'!F6)</f>
        <v/>
      </c>
      <c r="I86" s="178"/>
      <c r="J86" s="179"/>
      <c r="K86" s="176"/>
      <c r="L86" s="177"/>
      <c r="M86" s="179"/>
      <c r="N86" s="178"/>
      <c r="O86" s="38" t="str">
        <f>IF('3 回転'!K6="","",'3 回転'!K6)</f>
        <v/>
      </c>
      <c r="P86" s="46" t="str">
        <f>IF(O10="","","-")</f>
        <v/>
      </c>
      <c r="Q86" s="38" t="str">
        <f>IF('3 回転'!M6="","",'3 回転'!M6)</f>
        <v/>
      </c>
      <c r="R86" s="178"/>
      <c r="S86" s="179"/>
      <c r="T86" s="176"/>
      <c r="U86" s="191"/>
      <c r="V86" s="192"/>
      <c r="W86" s="192"/>
      <c r="X86" s="192"/>
      <c r="Y86" s="192"/>
      <c r="Z86" s="192"/>
      <c r="AA86" s="192"/>
      <c r="AB86" s="192"/>
      <c r="AC86" s="193"/>
      <c r="AD86" s="59"/>
      <c r="AE86" s="59"/>
    </row>
    <row r="87" spans="1:31" s="40" customFormat="1" ht="5.25" customHeight="1" x14ac:dyDescent="0.15">
      <c r="A87" s="59"/>
      <c r="B87" s="59"/>
      <c r="C87" s="177"/>
      <c r="D87" s="179"/>
      <c r="E87" s="178"/>
      <c r="F87" s="45" t="str">
        <f>IF('3 回転'!D7="","",'3 回転'!D7)</f>
        <v/>
      </c>
      <c r="G87" s="46"/>
      <c r="H87" s="45" t="str">
        <f>IF('3 回転'!F7="","",'3 回転'!F7)</f>
        <v/>
      </c>
      <c r="I87" s="178"/>
      <c r="J87" s="179"/>
      <c r="K87" s="176"/>
      <c r="L87" s="177"/>
      <c r="M87" s="179"/>
      <c r="N87" s="178"/>
      <c r="O87" s="45" t="str">
        <f>IF('3 回転'!K7="","",'3 回転'!K7)</f>
        <v/>
      </c>
      <c r="P87" s="46"/>
      <c r="Q87" s="45" t="str">
        <f>IF('3 回転'!M7="","",'3 回転'!M7)</f>
        <v/>
      </c>
      <c r="R87" s="178"/>
      <c r="S87" s="179"/>
      <c r="T87" s="176"/>
      <c r="U87" s="191"/>
      <c r="V87" s="192"/>
      <c r="W87" s="192"/>
      <c r="X87" s="192"/>
      <c r="Y87" s="192"/>
      <c r="Z87" s="192"/>
      <c r="AA87" s="192"/>
      <c r="AB87" s="192"/>
      <c r="AC87" s="193"/>
      <c r="AD87" s="59"/>
      <c r="AE87" s="59"/>
    </row>
    <row r="88" spans="1:31" s="40" customFormat="1" ht="9.75" customHeight="1" x14ac:dyDescent="0.15">
      <c r="A88" s="59"/>
      <c r="B88" s="59"/>
      <c r="C88" s="56"/>
      <c r="D88" s="46" t="str">
        <f>IF('3 回転'!C9="","",'3 回転'!C9)</f>
        <v/>
      </c>
      <c r="E88" s="178"/>
      <c r="F88" s="38" t="str">
        <f>IF('3 回転'!D8="","",'3 回転'!D8)</f>
        <v/>
      </c>
      <c r="G88" s="46" t="str">
        <f>IF(F12="","","-")</f>
        <v/>
      </c>
      <c r="H88" s="38" t="str">
        <f>IF('3 回転'!F8="","",'3 回転'!F8)</f>
        <v/>
      </c>
      <c r="I88" s="178"/>
      <c r="J88" s="46" t="str">
        <f>IF('3 回転'!G9="","",'3 回転'!G9)</f>
        <v/>
      </c>
      <c r="K88" s="57"/>
      <c r="L88" s="56"/>
      <c r="M88" s="46" t="str">
        <f>IF('3 回転'!J9="","",'3 回転'!J9)</f>
        <v/>
      </c>
      <c r="N88" s="178"/>
      <c r="O88" s="38" t="str">
        <f>IF('3 回転'!K8="","",'3 回転'!K8)</f>
        <v/>
      </c>
      <c r="P88" s="46" t="str">
        <f>IF(O12="","","-")</f>
        <v/>
      </c>
      <c r="Q88" s="38" t="str">
        <f>IF('3 回転'!M8="","",'3 回転'!M8)</f>
        <v/>
      </c>
      <c r="R88" s="178"/>
      <c r="S88" s="46" t="str">
        <f>IF('3 回転'!N9="","",'3 回転'!N9)</f>
        <v/>
      </c>
      <c r="T88" s="57"/>
      <c r="U88" s="191"/>
      <c r="V88" s="192"/>
      <c r="W88" s="192"/>
      <c r="X88" s="192"/>
      <c r="Y88" s="192"/>
      <c r="Z88" s="192"/>
      <c r="AA88" s="192"/>
      <c r="AB88" s="192"/>
      <c r="AC88" s="193"/>
      <c r="AD88" s="59"/>
      <c r="AE88" s="59"/>
    </row>
    <row r="89" spans="1:31" s="40" customFormat="1" ht="5.25" customHeight="1" x14ac:dyDescent="0.15">
      <c r="A89" s="59"/>
      <c r="B89" s="59"/>
      <c r="C89" s="56"/>
      <c r="D89" s="46"/>
      <c r="E89" s="178"/>
      <c r="F89" s="45" t="str">
        <f>IF('3 回転'!D9="","",'3 回転'!D9)</f>
        <v/>
      </c>
      <c r="G89" s="46"/>
      <c r="H89" s="45" t="str">
        <f>IF('3 回転'!F9="","",'3 回転'!F9)</f>
        <v/>
      </c>
      <c r="I89" s="178"/>
      <c r="J89" s="39"/>
      <c r="K89" s="57"/>
      <c r="L89" s="56"/>
      <c r="M89" s="39"/>
      <c r="N89" s="178"/>
      <c r="O89" s="45" t="str">
        <f>IF('3 回転'!K9="","",'3 回転'!K9)</f>
        <v/>
      </c>
      <c r="P89" s="46"/>
      <c r="Q89" s="45"/>
      <c r="R89" s="178"/>
      <c r="S89" s="39"/>
      <c r="T89" s="57"/>
      <c r="U89" s="191"/>
      <c r="V89" s="192"/>
      <c r="W89" s="192"/>
      <c r="X89" s="192"/>
      <c r="Y89" s="192"/>
      <c r="Z89" s="192"/>
      <c r="AA89" s="192"/>
      <c r="AB89" s="192"/>
      <c r="AC89" s="193"/>
      <c r="AD89" s="59"/>
      <c r="AE89" s="59"/>
    </row>
    <row r="90" spans="1:31" s="40" customFormat="1" ht="5.25" customHeight="1" x14ac:dyDescent="0.15">
      <c r="A90" s="59"/>
      <c r="B90" s="59"/>
      <c r="C90" s="56"/>
      <c r="D90" s="46"/>
      <c r="E90" s="178"/>
      <c r="F90" s="45"/>
      <c r="G90" s="46"/>
      <c r="H90" s="45"/>
      <c r="I90" s="178"/>
      <c r="J90" s="39"/>
      <c r="K90" s="57"/>
      <c r="L90" s="56"/>
      <c r="M90" s="39"/>
      <c r="N90" s="178"/>
      <c r="O90" s="45"/>
      <c r="P90" s="46"/>
      <c r="Q90" s="45"/>
      <c r="R90" s="178"/>
      <c r="S90" s="39"/>
      <c r="T90" s="57"/>
      <c r="U90" s="191"/>
      <c r="V90" s="192"/>
      <c r="W90" s="192"/>
      <c r="X90" s="192"/>
      <c r="Y90" s="192"/>
      <c r="Z90" s="192"/>
      <c r="AA90" s="192"/>
      <c r="AB90" s="192"/>
      <c r="AC90" s="193"/>
      <c r="AD90" s="59"/>
      <c r="AE90" s="59"/>
    </row>
    <row r="91" spans="1:31" s="40" customFormat="1" ht="9.75" customHeight="1" x14ac:dyDescent="0.15">
      <c r="A91" s="59"/>
      <c r="B91" s="59"/>
      <c r="C91" s="56"/>
      <c r="D91" s="39"/>
      <c r="E91" s="178"/>
      <c r="F91" s="38" t="str">
        <f>IF('3 回転'!D10="","",'3 回転'!D10)</f>
        <v/>
      </c>
      <c r="G91" s="46" t="str">
        <f>IF(F15="","","-")</f>
        <v/>
      </c>
      <c r="H91" s="38" t="str">
        <f>IF('3 回転'!F10="","",'3 回転'!F10)</f>
        <v/>
      </c>
      <c r="I91" s="178"/>
      <c r="J91" s="39"/>
      <c r="K91" s="57"/>
      <c r="L91" s="56"/>
      <c r="M91" s="39"/>
      <c r="N91" s="178"/>
      <c r="O91" s="38" t="str">
        <f>IF('3 回転'!K10="","",'3 回転'!K10)</f>
        <v/>
      </c>
      <c r="P91" s="46" t="str">
        <f>IF(O15="","","-")</f>
        <v/>
      </c>
      <c r="Q91" s="38" t="str">
        <f>IF('3 回転'!M10="","",'3 回転'!M10)</f>
        <v/>
      </c>
      <c r="R91" s="178"/>
      <c r="S91" s="39"/>
      <c r="T91" s="57"/>
      <c r="U91" s="191"/>
      <c r="V91" s="192"/>
      <c r="W91" s="192"/>
      <c r="X91" s="192"/>
      <c r="Y91" s="192"/>
      <c r="Z91" s="192"/>
      <c r="AA91" s="192"/>
      <c r="AB91" s="192"/>
      <c r="AC91" s="193"/>
      <c r="AD91" s="59"/>
      <c r="AE91" s="59"/>
    </row>
    <row r="92" spans="1:31" s="40" customFormat="1" ht="5.25" customHeight="1" x14ac:dyDescent="0.15">
      <c r="A92" s="59"/>
      <c r="B92" s="59"/>
      <c r="C92" s="177" t="str">
        <f>IF('3 回転'!B10="","",'3 回転'!B10)</f>
        <v/>
      </c>
      <c r="D92" s="179" t="str">
        <f>IF('3 回転'!C10="","",'3 回転'!C10)</f>
        <v/>
      </c>
      <c r="E92" s="178"/>
      <c r="F92" s="45" t="str">
        <f>IF('3 回転'!D11="","",'3 回転'!D11)</f>
        <v/>
      </c>
      <c r="G92" s="46"/>
      <c r="H92" s="45" t="str">
        <f>IF('3 回転'!F11="","",'3 回転'!F11)</f>
        <v/>
      </c>
      <c r="I92" s="178"/>
      <c r="J92" s="179" t="str">
        <f>IF('3 回転'!G10="","",'3 回転'!G10)</f>
        <v/>
      </c>
      <c r="K92" s="176" t="str">
        <f>IF('3 回転'!H10="","",'3 回転'!H10)</f>
        <v/>
      </c>
      <c r="L92" s="177" t="str">
        <f>IF('3 回転'!I10="","",'3 回転'!I10)</f>
        <v/>
      </c>
      <c r="M92" s="179" t="str">
        <f>IF('3 回転'!J10="","",'3 回転'!J10)</f>
        <v/>
      </c>
      <c r="N92" s="178"/>
      <c r="O92" s="45" t="str">
        <f>IF('3 回転'!K11="","",'3 回転'!K11)</f>
        <v/>
      </c>
      <c r="P92" s="46"/>
      <c r="Q92" s="45" t="str">
        <f>IF('3 回転'!M11="","",'3 回転'!M11)</f>
        <v/>
      </c>
      <c r="R92" s="178"/>
      <c r="S92" s="179" t="str">
        <f>IF('3 回転'!N10="","",'3 回転'!N10)</f>
        <v/>
      </c>
      <c r="T92" s="176" t="str">
        <f>IF('3 回転'!O10="","",'3 回転'!O10)</f>
        <v/>
      </c>
      <c r="U92" s="191"/>
      <c r="V92" s="192"/>
      <c r="W92" s="192"/>
      <c r="X92" s="192"/>
      <c r="Y92" s="192"/>
      <c r="Z92" s="192"/>
      <c r="AA92" s="192"/>
      <c r="AB92" s="192"/>
      <c r="AC92" s="193"/>
      <c r="AD92" s="59"/>
      <c r="AE92" s="59"/>
    </row>
    <row r="93" spans="1:31" s="40" customFormat="1" ht="9.75" customHeight="1" x14ac:dyDescent="0.15">
      <c r="A93" s="59"/>
      <c r="B93" s="59"/>
      <c r="C93" s="177"/>
      <c r="D93" s="179"/>
      <c r="E93" s="178"/>
      <c r="F93" s="38" t="str">
        <f>IF('3 回転'!D12="","",'3 回転'!D12)</f>
        <v/>
      </c>
      <c r="G93" s="46" t="str">
        <f>IF(F17="","","-")</f>
        <v/>
      </c>
      <c r="H93" s="38" t="str">
        <f>IF('3 回転'!F12="","",'3 回転'!F12)</f>
        <v/>
      </c>
      <c r="I93" s="178"/>
      <c r="J93" s="179"/>
      <c r="K93" s="176"/>
      <c r="L93" s="177"/>
      <c r="M93" s="179"/>
      <c r="N93" s="178"/>
      <c r="O93" s="38" t="str">
        <f>IF('3 回転'!K12="","",'3 回転'!K12)</f>
        <v/>
      </c>
      <c r="P93" s="46" t="str">
        <f>IF(O17="","","-")</f>
        <v/>
      </c>
      <c r="Q93" s="38" t="str">
        <f>IF('3 回転'!M12="","",'3 回転'!M12)</f>
        <v/>
      </c>
      <c r="R93" s="178"/>
      <c r="S93" s="179"/>
      <c r="T93" s="176"/>
      <c r="U93" s="191"/>
      <c r="V93" s="192"/>
      <c r="W93" s="192"/>
      <c r="X93" s="192"/>
      <c r="Y93" s="192"/>
      <c r="Z93" s="192"/>
      <c r="AA93" s="192"/>
      <c r="AB93" s="192"/>
      <c r="AC93" s="193"/>
      <c r="AD93" s="59"/>
      <c r="AE93" s="59"/>
    </row>
    <row r="94" spans="1:31" s="40" customFormat="1" ht="5.25" customHeight="1" x14ac:dyDescent="0.15">
      <c r="A94" s="59"/>
      <c r="B94" s="59"/>
      <c r="C94" s="177"/>
      <c r="D94" s="179"/>
      <c r="E94" s="178"/>
      <c r="F94" s="45" t="str">
        <f>IF('3 回転'!D13="","",'3 回転'!D13)</f>
        <v/>
      </c>
      <c r="G94" s="46"/>
      <c r="H94" s="45" t="str">
        <f>IF('3 回転'!F13="","",'3 回転'!F13)</f>
        <v/>
      </c>
      <c r="I94" s="178"/>
      <c r="J94" s="179"/>
      <c r="K94" s="176"/>
      <c r="L94" s="177"/>
      <c r="M94" s="179"/>
      <c r="N94" s="178"/>
      <c r="O94" s="45" t="str">
        <f>IF('3 回転'!K13="","",'3 回転'!K13)</f>
        <v/>
      </c>
      <c r="P94" s="46"/>
      <c r="Q94" s="45" t="str">
        <f>IF('3 回転'!M13="","",'3 回転'!M13)</f>
        <v/>
      </c>
      <c r="R94" s="178"/>
      <c r="S94" s="179"/>
      <c r="T94" s="176"/>
      <c r="U94" s="191"/>
      <c r="V94" s="192"/>
      <c r="W94" s="192"/>
      <c r="X94" s="192"/>
      <c r="Y94" s="192"/>
      <c r="Z94" s="192"/>
      <c r="AA94" s="192"/>
      <c r="AB94" s="192"/>
      <c r="AC94" s="193"/>
      <c r="AD94" s="59"/>
      <c r="AE94" s="59"/>
    </row>
    <row r="95" spans="1:31" s="40" customFormat="1" ht="9.75" customHeight="1" x14ac:dyDescent="0.15">
      <c r="A95" s="59"/>
      <c r="B95" s="59"/>
      <c r="C95" s="56"/>
      <c r="D95" s="46" t="str">
        <f>IF('3 回転'!C15="","",'3 回転'!C15)</f>
        <v/>
      </c>
      <c r="E95" s="178"/>
      <c r="F95" s="38" t="str">
        <f>IF('3 回転'!D14="","",'3 回転'!D14)</f>
        <v/>
      </c>
      <c r="G95" s="46" t="str">
        <f>IF(F19="","","-")</f>
        <v/>
      </c>
      <c r="H95" s="38" t="str">
        <f>IF('3 回転'!F14="","",'3 回転'!F14)</f>
        <v/>
      </c>
      <c r="I95" s="178"/>
      <c r="J95" s="46" t="str">
        <f>IF('3 回転'!G15="","",'3 回転'!G15)</f>
        <v/>
      </c>
      <c r="K95" s="57"/>
      <c r="L95" s="56"/>
      <c r="M95" s="46" t="str">
        <f>IF('3 回転'!J15="","",'3 回転'!J15)</f>
        <v/>
      </c>
      <c r="N95" s="178"/>
      <c r="O95" s="38" t="str">
        <f>IF('3 回転'!K14="","",'3 回転'!K14)</f>
        <v/>
      </c>
      <c r="P95" s="46" t="str">
        <f>IF(O19="","","-")</f>
        <v/>
      </c>
      <c r="Q95" s="38" t="str">
        <f>IF('3 回転'!M14="","",'3 回転'!M14)</f>
        <v/>
      </c>
      <c r="R95" s="178"/>
      <c r="S95" s="46" t="str">
        <f>IF('3 回転'!N15="","",'3 回転'!N15)</f>
        <v/>
      </c>
      <c r="T95" s="57"/>
      <c r="U95" s="191"/>
      <c r="V95" s="192"/>
      <c r="W95" s="192"/>
      <c r="X95" s="192"/>
      <c r="Y95" s="192"/>
      <c r="Z95" s="192"/>
      <c r="AA95" s="192"/>
      <c r="AB95" s="192"/>
      <c r="AC95" s="193"/>
      <c r="AD95" s="59"/>
      <c r="AE95" s="59"/>
    </row>
    <row r="96" spans="1:31" s="40" customFormat="1" ht="5.25" customHeight="1" x14ac:dyDescent="0.15">
      <c r="A96" s="59"/>
      <c r="B96" s="59"/>
      <c r="C96" s="56"/>
      <c r="D96" s="39"/>
      <c r="E96" s="178"/>
      <c r="F96" s="45" t="str">
        <f>IF('3 回転'!D15="","",'3 回転'!D15)</f>
        <v/>
      </c>
      <c r="G96" s="46"/>
      <c r="H96" s="45" t="str">
        <f>IF('3 回転'!F15="","",'3 回転'!F15)</f>
        <v/>
      </c>
      <c r="I96" s="178"/>
      <c r="J96" s="39"/>
      <c r="K96" s="57"/>
      <c r="L96" s="56"/>
      <c r="M96" s="39"/>
      <c r="N96" s="178"/>
      <c r="O96" s="45" t="str">
        <f>IF('3 回転'!K15="","",'3 回転'!K15)</f>
        <v/>
      </c>
      <c r="P96" s="46"/>
      <c r="Q96" s="45" t="str">
        <f>IF('3 回転'!M15="","",'3 回転'!M15)</f>
        <v/>
      </c>
      <c r="R96" s="178"/>
      <c r="S96" s="39"/>
      <c r="T96" s="57"/>
      <c r="U96" s="191"/>
      <c r="V96" s="192"/>
      <c r="W96" s="192"/>
      <c r="X96" s="192"/>
      <c r="Y96" s="192"/>
      <c r="Z96" s="192"/>
      <c r="AA96" s="192"/>
      <c r="AB96" s="192"/>
      <c r="AC96" s="193"/>
      <c r="AD96" s="59"/>
      <c r="AE96" s="59"/>
    </row>
    <row r="97" spans="1:31" s="40" customFormat="1" ht="5.25" customHeight="1" x14ac:dyDescent="0.15">
      <c r="A97" s="59"/>
      <c r="B97" s="59"/>
      <c r="C97" s="177" t="str">
        <f>IF('3 回転'!B16="","",'3 回転'!B16)</f>
        <v/>
      </c>
      <c r="D97" s="39"/>
      <c r="E97" s="178"/>
      <c r="F97" s="45"/>
      <c r="G97" s="46"/>
      <c r="H97" s="45"/>
      <c r="I97" s="178"/>
      <c r="J97" s="39"/>
      <c r="K97" s="176" t="str">
        <f>IF('3 回転'!H16="","",'3 回転'!H16)</f>
        <v/>
      </c>
      <c r="L97" s="177" t="str">
        <f>IF('3 回転'!I16="","",'3 回転'!I16)</f>
        <v/>
      </c>
      <c r="M97" s="39"/>
      <c r="N97" s="178"/>
      <c r="O97" s="45"/>
      <c r="P97" s="46"/>
      <c r="Q97" s="45"/>
      <c r="R97" s="178"/>
      <c r="S97" s="39"/>
      <c r="T97" s="176" t="str">
        <f>IF('3 回転'!O16="","",'3 回転'!O16)</f>
        <v/>
      </c>
      <c r="U97" s="191"/>
      <c r="V97" s="192"/>
      <c r="W97" s="192"/>
      <c r="X97" s="192"/>
      <c r="Y97" s="192"/>
      <c r="Z97" s="192"/>
      <c r="AA97" s="192"/>
      <c r="AB97" s="192"/>
      <c r="AC97" s="193"/>
      <c r="AD97" s="59"/>
      <c r="AE97" s="59"/>
    </row>
    <row r="98" spans="1:31" s="40" customFormat="1" ht="9.75" customHeight="1" x14ac:dyDescent="0.15">
      <c r="A98" s="59"/>
      <c r="B98" s="59"/>
      <c r="C98" s="177"/>
      <c r="D98" s="39"/>
      <c r="E98" s="178"/>
      <c r="F98" s="38" t="str">
        <f>IF('3 回転'!D16="","",'3 回転'!D16)</f>
        <v/>
      </c>
      <c r="G98" s="46" t="str">
        <f>IF(F22="","","-")</f>
        <v/>
      </c>
      <c r="H98" s="38" t="str">
        <f>IF('3 回転'!F16="","",'3 回転'!F16)</f>
        <v/>
      </c>
      <c r="I98" s="178"/>
      <c r="J98" s="39"/>
      <c r="K98" s="176"/>
      <c r="L98" s="177"/>
      <c r="M98" s="39"/>
      <c r="N98" s="178"/>
      <c r="O98" s="38" t="str">
        <f>IF('3 回転'!K16="","",'3 回転'!K16)</f>
        <v/>
      </c>
      <c r="P98" s="46" t="str">
        <f>IF(O22="","","-")</f>
        <v/>
      </c>
      <c r="Q98" s="38" t="str">
        <f>IF('3 回転'!M16="","",'3 回転'!M16)</f>
        <v/>
      </c>
      <c r="R98" s="178"/>
      <c r="S98" s="39"/>
      <c r="T98" s="176"/>
      <c r="U98" s="191"/>
      <c r="V98" s="192"/>
      <c r="W98" s="192"/>
      <c r="X98" s="192"/>
      <c r="Y98" s="192"/>
      <c r="Z98" s="192"/>
      <c r="AA98" s="192"/>
      <c r="AB98" s="192"/>
      <c r="AC98" s="193"/>
      <c r="AD98" s="59"/>
      <c r="AE98" s="59"/>
    </row>
    <row r="99" spans="1:31" s="40" customFormat="1" ht="8.1" customHeight="1" x14ac:dyDescent="0.15">
      <c r="A99" s="59"/>
      <c r="B99" s="59"/>
      <c r="C99" s="177"/>
      <c r="D99" s="179" t="str">
        <f>IF('3 回転'!C16="","",'3 回転'!C16)</f>
        <v/>
      </c>
      <c r="E99" s="178"/>
      <c r="F99" s="45" t="str">
        <f>IF('3 回転'!D17="","",'3 回転'!D17)</f>
        <v/>
      </c>
      <c r="G99" s="46"/>
      <c r="H99" s="45" t="str">
        <f>IF('3 回転'!F17="","",'3 回転'!F17)</f>
        <v/>
      </c>
      <c r="I99" s="178"/>
      <c r="J99" s="179" t="str">
        <f>IF('3 回転'!G16="","",'3 回転'!G16)</f>
        <v/>
      </c>
      <c r="K99" s="176"/>
      <c r="L99" s="177"/>
      <c r="M99" s="179" t="str">
        <f>IF('3 回転'!J16="","",'3 回転'!J16)</f>
        <v/>
      </c>
      <c r="N99" s="178"/>
      <c r="O99" s="45" t="str">
        <f>IF('3 回転'!K17="","",'3 回転'!K17)</f>
        <v/>
      </c>
      <c r="P99" s="46"/>
      <c r="Q99" s="45" t="str">
        <f>IF('3 回転'!M17="","",'3 回転'!M17)</f>
        <v/>
      </c>
      <c r="R99" s="178"/>
      <c r="S99" s="179" t="str">
        <f>IF('3 回転'!N16="","",'3 回転'!N16)</f>
        <v/>
      </c>
      <c r="T99" s="176"/>
      <c r="U99" s="191"/>
      <c r="V99" s="192"/>
      <c r="W99" s="192"/>
      <c r="X99" s="192"/>
      <c r="Y99" s="192"/>
      <c r="Z99" s="192"/>
      <c r="AA99" s="192"/>
      <c r="AB99" s="192"/>
      <c r="AC99" s="193"/>
      <c r="AD99" s="59"/>
      <c r="AE99" s="59"/>
    </row>
    <row r="100" spans="1:31" s="40" customFormat="1" ht="9.75" customHeight="1" x14ac:dyDescent="0.15">
      <c r="A100" s="59"/>
      <c r="B100" s="59"/>
      <c r="C100" s="177" t="str">
        <f>IF('3 回転'!B19="","",'3 回転'!B19)</f>
        <v/>
      </c>
      <c r="D100" s="179"/>
      <c r="E100" s="178"/>
      <c r="F100" s="38" t="str">
        <f>IF('3 回転'!D18="","",'3 回転'!D18)</f>
        <v/>
      </c>
      <c r="G100" s="46" t="str">
        <f>IF(F24="","","-")</f>
        <v/>
      </c>
      <c r="H100" s="38" t="str">
        <f>IF('3 回転'!F18="","",'3 回転'!F18)</f>
        <v/>
      </c>
      <c r="I100" s="178"/>
      <c r="J100" s="179"/>
      <c r="K100" s="176" t="str">
        <f>IF('3 回転'!H19="","",'3 回転'!H19)</f>
        <v/>
      </c>
      <c r="L100" s="177" t="str">
        <f>IF('3 回転'!I19="","",'3 回転'!I19)</f>
        <v/>
      </c>
      <c r="M100" s="179"/>
      <c r="N100" s="178"/>
      <c r="O100" s="38" t="str">
        <f>IF('3 回転'!K18="","",'3 回転'!K18)</f>
        <v/>
      </c>
      <c r="P100" s="46" t="str">
        <f>IF(O24="","","-")</f>
        <v/>
      </c>
      <c r="Q100" s="38" t="str">
        <f>IF('3 回転'!M18="","",'3 回転'!M18)</f>
        <v/>
      </c>
      <c r="R100" s="178"/>
      <c r="S100" s="179"/>
      <c r="T100" s="176" t="str">
        <f>IF('3 回転'!O19="","",'3 回転'!O19)</f>
        <v/>
      </c>
      <c r="U100" s="191"/>
      <c r="V100" s="192"/>
      <c r="W100" s="192"/>
      <c r="X100" s="192"/>
      <c r="Y100" s="192"/>
      <c r="Z100" s="192"/>
      <c r="AA100" s="192"/>
      <c r="AB100" s="192"/>
      <c r="AC100" s="193"/>
      <c r="AD100" s="59"/>
      <c r="AE100" s="59"/>
    </row>
    <row r="101" spans="1:31" s="40" customFormat="1" ht="5.25" customHeight="1" x14ac:dyDescent="0.15">
      <c r="A101" s="59"/>
      <c r="B101" s="59"/>
      <c r="C101" s="177"/>
      <c r="D101" s="179"/>
      <c r="E101" s="178"/>
      <c r="F101" s="45" t="str">
        <f>IF('3 回転'!D19="","",'3 回転'!D19)</f>
        <v/>
      </c>
      <c r="G101" s="46"/>
      <c r="H101" s="45" t="str">
        <f>IF('3 回転'!F19="","",'3 回転'!F19)</f>
        <v/>
      </c>
      <c r="I101" s="178"/>
      <c r="J101" s="179"/>
      <c r="K101" s="176"/>
      <c r="L101" s="177"/>
      <c r="M101" s="179"/>
      <c r="N101" s="178"/>
      <c r="O101" s="45" t="str">
        <f>IF('3 回転'!K19="","",'3 回転'!K19)</f>
        <v/>
      </c>
      <c r="P101" s="46"/>
      <c r="Q101" s="45" t="str">
        <f>IF('3 回転'!M19="","",'3 回転'!M19)</f>
        <v/>
      </c>
      <c r="R101" s="178"/>
      <c r="S101" s="179"/>
      <c r="T101" s="176"/>
      <c r="U101" s="191"/>
      <c r="V101" s="192"/>
      <c r="W101" s="192"/>
      <c r="X101" s="192"/>
      <c r="Y101" s="192"/>
      <c r="Z101" s="192"/>
      <c r="AA101" s="192"/>
      <c r="AB101" s="192"/>
      <c r="AC101" s="193"/>
      <c r="AD101" s="59"/>
      <c r="AE101" s="59"/>
    </row>
    <row r="102" spans="1:31" s="40" customFormat="1" ht="8.1" customHeight="1" x14ac:dyDescent="0.15">
      <c r="A102" s="59"/>
      <c r="B102" s="59"/>
      <c r="C102" s="177"/>
      <c r="D102" s="46" t="str">
        <f>IF('3 回転'!C21="","",'3 回転'!C21)</f>
        <v/>
      </c>
      <c r="E102" s="178"/>
      <c r="F102" s="38" t="str">
        <f>IF('3 回転'!D20="","",'3 回転'!D20)</f>
        <v/>
      </c>
      <c r="G102" s="46" t="str">
        <f>IF(F26="","","-")</f>
        <v/>
      </c>
      <c r="H102" s="38" t="str">
        <f>IF('3 回転'!F20="","",'3 回転'!F20)</f>
        <v/>
      </c>
      <c r="I102" s="178"/>
      <c r="J102" s="46" t="str">
        <f>IF('3 回転'!G21="","",'3 回転'!G21)</f>
        <v/>
      </c>
      <c r="K102" s="176"/>
      <c r="L102" s="177"/>
      <c r="M102" s="46" t="str">
        <f>IF('3 回転'!J21="","",'3 回転'!J21)</f>
        <v/>
      </c>
      <c r="N102" s="178"/>
      <c r="O102" s="38" t="str">
        <f>IF('3 回転'!K20="","",'3 回転'!K20)</f>
        <v/>
      </c>
      <c r="P102" s="46" t="str">
        <f>IF(O26="","","-")</f>
        <v/>
      </c>
      <c r="Q102" s="38" t="str">
        <f>IF('3 回転'!M20="","",'3 回転'!M20)</f>
        <v/>
      </c>
      <c r="R102" s="178"/>
      <c r="S102" s="46" t="str">
        <f>IF('3 回転'!N21="","",'3 回転'!N21)</f>
        <v/>
      </c>
      <c r="T102" s="176"/>
      <c r="U102" s="191"/>
      <c r="V102" s="192"/>
      <c r="W102" s="192"/>
      <c r="X102" s="192"/>
      <c r="Y102" s="192"/>
      <c r="Z102" s="192"/>
      <c r="AA102" s="192"/>
      <c r="AB102" s="192"/>
      <c r="AC102" s="193"/>
      <c r="AD102" s="59"/>
      <c r="AE102" s="59"/>
    </row>
    <row r="103" spans="1:31" s="40" customFormat="1" ht="5.25" customHeight="1" x14ac:dyDescent="0.15">
      <c r="A103" s="59"/>
      <c r="B103" s="59"/>
      <c r="C103" s="54"/>
      <c r="D103" s="39"/>
      <c r="E103" s="178"/>
      <c r="F103" s="45" t="str">
        <f>IF('3 回転'!D21="","",'3 回転'!D21)</f>
        <v/>
      </c>
      <c r="G103" s="46"/>
      <c r="H103" s="45" t="str">
        <f>IF('3 回転'!F21="","",'3 回転'!F21)</f>
        <v/>
      </c>
      <c r="I103" s="178"/>
      <c r="J103" s="39"/>
      <c r="K103" s="55"/>
      <c r="L103" s="54"/>
      <c r="M103" s="39"/>
      <c r="N103" s="178"/>
      <c r="O103" s="45" t="str">
        <f>IF('3 回転'!K21="","",'3 回転'!K21)</f>
        <v/>
      </c>
      <c r="P103" s="46"/>
      <c r="Q103" s="45" t="str">
        <f>IF('3 回転'!M21="","",'3 回転'!M21)</f>
        <v/>
      </c>
      <c r="R103" s="178"/>
      <c r="S103" s="39"/>
      <c r="T103" s="55"/>
      <c r="U103" s="191"/>
      <c r="V103" s="192"/>
      <c r="W103" s="192"/>
      <c r="X103" s="192"/>
      <c r="Y103" s="192"/>
      <c r="Z103" s="192"/>
      <c r="AA103" s="192"/>
      <c r="AB103" s="192"/>
      <c r="AC103" s="193"/>
      <c r="AD103" s="59"/>
      <c r="AE103" s="59"/>
    </row>
    <row r="104" spans="1:31" s="40" customFormat="1" ht="5.25" customHeight="1" x14ac:dyDescent="0.15">
      <c r="A104" s="59"/>
      <c r="B104" s="59"/>
      <c r="C104" s="177" t="str">
        <f>IF('3 回転'!B22="","",'3 回転'!B22)</f>
        <v/>
      </c>
      <c r="D104" s="39"/>
      <c r="E104" s="178"/>
      <c r="F104" s="45"/>
      <c r="G104" s="46"/>
      <c r="H104" s="45"/>
      <c r="I104" s="178"/>
      <c r="J104" s="39"/>
      <c r="K104" s="176" t="str">
        <f>IF('3 回転'!H22="","",'3 回転'!H22)</f>
        <v/>
      </c>
      <c r="L104" s="177" t="str">
        <f>IF('3 回転'!I22="","",'3 回転'!I22)</f>
        <v/>
      </c>
      <c r="M104" s="39"/>
      <c r="N104" s="178"/>
      <c r="O104" s="45"/>
      <c r="P104" s="46"/>
      <c r="Q104" s="45"/>
      <c r="R104" s="178"/>
      <c r="S104" s="39"/>
      <c r="T104" s="176" t="str">
        <f>IF('3 回転'!O22="","",'3 回転'!O22)</f>
        <v/>
      </c>
      <c r="U104" s="191"/>
      <c r="V104" s="192"/>
      <c r="W104" s="192"/>
      <c r="X104" s="192"/>
      <c r="Y104" s="192"/>
      <c r="Z104" s="192"/>
      <c r="AA104" s="192"/>
      <c r="AB104" s="192"/>
      <c r="AC104" s="193"/>
      <c r="AD104" s="59"/>
      <c r="AE104" s="59"/>
    </row>
    <row r="105" spans="1:31" s="40" customFormat="1" ht="9.75" customHeight="1" x14ac:dyDescent="0.15">
      <c r="A105" s="59"/>
      <c r="B105" s="59"/>
      <c r="C105" s="177"/>
      <c r="D105" s="39"/>
      <c r="E105" s="178"/>
      <c r="F105" s="38" t="str">
        <f>IF('3 回転'!D22="","",'3 回転'!D22)</f>
        <v/>
      </c>
      <c r="G105" s="46" t="str">
        <f>IF(F29="","","-")</f>
        <v/>
      </c>
      <c r="H105" s="38" t="str">
        <f>IF('3 回転'!F22="","",'3 回転'!F22)</f>
        <v/>
      </c>
      <c r="I105" s="178"/>
      <c r="J105" s="39"/>
      <c r="K105" s="176"/>
      <c r="L105" s="177"/>
      <c r="M105" s="39"/>
      <c r="N105" s="178"/>
      <c r="O105" s="38" t="str">
        <f>IF('3 回転'!K22="","",'3 回転'!K22)</f>
        <v/>
      </c>
      <c r="P105" s="46" t="str">
        <f>IF(O29="","","-")</f>
        <v/>
      </c>
      <c r="Q105" s="38" t="str">
        <f>IF('3 回転'!M22="","",'3 回転'!M22)</f>
        <v/>
      </c>
      <c r="R105" s="178"/>
      <c r="S105" s="39"/>
      <c r="T105" s="176"/>
      <c r="U105" s="191"/>
      <c r="V105" s="192"/>
      <c r="W105" s="192"/>
      <c r="X105" s="192"/>
      <c r="Y105" s="192"/>
      <c r="Z105" s="192"/>
      <c r="AA105" s="192"/>
      <c r="AB105" s="192"/>
      <c r="AC105" s="193"/>
      <c r="AD105" s="59"/>
      <c r="AE105" s="59"/>
    </row>
    <row r="106" spans="1:31" s="40" customFormat="1" ht="8.1" customHeight="1" x14ac:dyDescent="0.15">
      <c r="A106" s="59"/>
      <c r="B106" s="59"/>
      <c r="C106" s="79" t="str">
        <f>IF(メンバーチェンジ!C13="","","[メンチェン前："&amp;オーダー!C25&amp;"]")</f>
        <v/>
      </c>
      <c r="D106" s="179" t="str">
        <f>IF('3 回転'!C22="","",'3 回転'!C22)</f>
        <v/>
      </c>
      <c r="E106" s="178"/>
      <c r="F106" s="45" t="str">
        <f>IF('3 回転'!D23="","",'3 回転'!D23)</f>
        <v/>
      </c>
      <c r="G106" s="46"/>
      <c r="H106" s="45" t="str">
        <f>IF('3 回転'!F23="","",'3 回転'!F23)</f>
        <v/>
      </c>
      <c r="I106" s="178"/>
      <c r="J106" s="179" t="str">
        <f>IF('3 回転'!G22="","",'3 回転'!G22)</f>
        <v/>
      </c>
      <c r="K106" s="78" t="str">
        <f>IF(メンバーチェンジ!E13="","","[メンチェン前："&amp;オーダー!E25&amp;"]")</f>
        <v/>
      </c>
      <c r="L106" s="79" t="str">
        <f>IF(メンバーチェンジ!F13="","","[メンチェン前："&amp;オーダー!F25&amp;"]")</f>
        <v/>
      </c>
      <c r="M106" s="179" t="str">
        <f>IF('3 回転'!J22="","",'3 回転'!J22)</f>
        <v/>
      </c>
      <c r="N106" s="178"/>
      <c r="O106" s="45" t="str">
        <f>IF('3 回転'!K23="","",'3 回転'!K23)</f>
        <v/>
      </c>
      <c r="P106" s="46"/>
      <c r="Q106" s="45" t="str">
        <f>IF('3 回転'!M23="","",'3 回転'!M23)</f>
        <v/>
      </c>
      <c r="R106" s="178"/>
      <c r="S106" s="179" t="str">
        <f>IF('3 回転'!N22="","",'3 回転'!N22)</f>
        <v/>
      </c>
      <c r="T106" s="78" t="str">
        <f>IF(メンバーチェンジ!H13="","","[メンチェン前："&amp;オーダー!H25&amp;"]")</f>
        <v/>
      </c>
      <c r="U106" s="191"/>
      <c r="V106" s="192"/>
      <c r="W106" s="192"/>
      <c r="X106" s="192"/>
      <c r="Y106" s="192"/>
      <c r="Z106" s="192"/>
      <c r="AA106" s="192"/>
      <c r="AB106" s="192"/>
      <c r="AC106" s="193"/>
      <c r="AD106" s="59"/>
      <c r="AE106" s="59"/>
    </row>
    <row r="107" spans="1:31" s="40" customFormat="1" ht="9.75" customHeight="1" x14ac:dyDescent="0.15">
      <c r="A107" s="59"/>
      <c r="B107" s="59"/>
      <c r="C107" s="177" t="str">
        <f>IF('3 回転'!B25="","",'3 回転'!B25)</f>
        <v/>
      </c>
      <c r="D107" s="179"/>
      <c r="E107" s="178"/>
      <c r="F107" s="38" t="str">
        <f>IF('3 回転'!D24="","",'3 回転'!D24)</f>
        <v/>
      </c>
      <c r="G107" s="46" t="str">
        <f>IF(F31="","","-")</f>
        <v/>
      </c>
      <c r="H107" s="38" t="str">
        <f>IF('3 回転'!F24="","",'3 回転'!F24)</f>
        <v/>
      </c>
      <c r="I107" s="178"/>
      <c r="J107" s="179"/>
      <c r="K107" s="176" t="str">
        <f>IF('3 回転'!H25="","",'3 回転'!H25)</f>
        <v/>
      </c>
      <c r="L107" s="177" t="str">
        <f>IF('3 回転'!I25="","",'3 回転'!I25)</f>
        <v/>
      </c>
      <c r="M107" s="179"/>
      <c r="N107" s="178"/>
      <c r="O107" s="38" t="str">
        <f>IF('3 回転'!K24="","",'3 回転'!K24)</f>
        <v/>
      </c>
      <c r="P107" s="46" t="str">
        <f>IF(O31="","","-")</f>
        <v/>
      </c>
      <c r="Q107" s="38" t="str">
        <f>IF('3 回転'!M24="","",'3 回転'!M24)</f>
        <v/>
      </c>
      <c r="R107" s="178"/>
      <c r="S107" s="179"/>
      <c r="T107" s="176" t="str">
        <f>IF('3 回転'!O25="","",'3 回転'!O25)</f>
        <v/>
      </c>
      <c r="U107" s="191"/>
      <c r="V107" s="192"/>
      <c r="W107" s="192"/>
      <c r="X107" s="192"/>
      <c r="Y107" s="192"/>
      <c r="Z107" s="192"/>
      <c r="AA107" s="192"/>
      <c r="AB107" s="192"/>
      <c r="AC107" s="193"/>
      <c r="AD107" s="59"/>
      <c r="AE107" s="59"/>
    </row>
    <row r="108" spans="1:31" s="40" customFormat="1" ht="5.25" customHeight="1" x14ac:dyDescent="0.15">
      <c r="A108" s="59"/>
      <c r="B108" s="59"/>
      <c r="C108" s="177"/>
      <c r="D108" s="179"/>
      <c r="E108" s="178"/>
      <c r="F108" s="45" t="str">
        <f>IF('3 回転'!D25="","",'3 回転'!D25)</f>
        <v/>
      </c>
      <c r="G108" s="46"/>
      <c r="H108" s="45" t="str">
        <f>IF('3 回転'!F25="","",'3 回転'!F25)</f>
        <v/>
      </c>
      <c r="I108" s="178"/>
      <c r="J108" s="179"/>
      <c r="K108" s="176"/>
      <c r="L108" s="177"/>
      <c r="M108" s="179"/>
      <c r="N108" s="178"/>
      <c r="O108" s="45" t="str">
        <f>IF('3 回転'!K25="","",'3 回転'!K25)</f>
        <v/>
      </c>
      <c r="P108" s="46"/>
      <c r="Q108" s="45" t="str">
        <f>IF('3 回転'!M25="","",'3 回転'!M25)</f>
        <v/>
      </c>
      <c r="R108" s="178"/>
      <c r="S108" s="179"/>
      <c r="T108" s="176"/>
      <c r="U108" s="191"/>
      <c r="V108" s="192"/>
      <c r="W108" s="192"/>
      <c r="X108" s="192"/>
      <c r="Y108" s="192"/>
      <c r="Z108" s="192"/>
      <c r="AA108" s="192"/>
      <c r="AB108" s="192"/>
      <c r="AC108" s="193"/>
      <c r="AD108" s="59"/>
      <c r="AE108" s="59"/>
    </row>
    <row r="109" spans="1:31" s="40" customFormat="1" ht="8.1" customHeight="1" x14ac:dyDescent="0.15">
      <c r="A109" s="59"/>
      <c r="B109" s="59"/>
      <c r="C109" s="79" t="str">
        <f>IF(メンバーチェンジ!C14="","","[メンチェン前："&amp;オーダー!C26&amp;"]")</f>
        <v/>
      </c>
      <c r="D109" s="46" t="str">
        <f>IF('3 回転'!C27="","",'3 回転'!C27)</f>
        <v/>
      </c>
      <c r="E109" s="178"/>
      <c r="F109" s="38" t="str">
        <f>IF('3 回転'!D26="","",'3 回転'!D26)</f>
        <v/>
      </c>
      <c r="G109" s="46" t="str">
        <f>IF(F33="","","-")</f>
        <v/>
      </c>
      <c r="H109" s="38" t="str">
        <f>IF('3 回転'!F26="","",'3 回転'!F26)</f>
        <v/>
      </c>
      <c r="I109" s="178"/>
      <c r="J109" s="46" t="str">
        <f>IF('3 回転'!G27="","",'3 回転'!G27)</f>
        <v/>
      </c>
      <c r="K109" s="78" t="str">
        <f>IF(メンバーチェンジ!E14="","","[メンチェン前："&amp;オーダー!E26&amp;"]")</f>
        <v/>
      </c>
      <c r="L109" s="79" t="str">
        <f>IF(メンバーチェンジ!F14="","","[メンチェン前："&amp;オーダー!F26&amp;"]")</f>
        <v/>
      </c>
      <c r="M109" s="46" t="str">
        <f>IF('3 回転'!J27="","",'3 回転'!J27)</f>
        <v/>
      </c>
      <c r="N109" s="178"/>
      <c r="O109" s="38" t="str">
        <f>IF('3 回転'!K26="","",'3 回転'!K26)</f>
        <v/>
      </c>
      <c r="P109" s="46" t="str">
        <f>IF(O33="","","-")</f>
        <v/>
      </c>
      <c r="Q109" s="38" t="str">
        <f>IF('3 回転'!M26="","",'3 回転'!M26)</f>
        <v/>
      </c>
      <c r="R109" s="178"/>
      <c r="S109" s="46" t="str">
        <f>IF('3 回転'!N27="","",'3 回転'!N27)</f>
        <v/>
      </c>
      <c r="T109" s="78" t="str">
        <f>IF(メンバーチェンジ!H14="","","[メンチェン前："&amp;オーダー!H26&amp;"]")</f>
        <v/>
      </c>
      <c r="U109" s="191"/>
      <c r="V109" s="192"/>
      <c r="W109" s="192"/>
      <c r="X109" s="192"/>
      <c r="Y109" s="192"/>
      <c r="Z109" s="192"/>
      <c r="AA109" s="192"/>
      <c r="AB109" s="192"/>
      <c r="AC109" s="193"/>
      <c r="AD109" s="59"/>
      <c r="AE109" s="59"/>
    </row>
    <row r="110" spans="1:31" s="40" customFormat="1" ht="5.25" customHeight="1" x14ac:dyDescent="0.15">
      <c r="A110" s="59"/>
      <c r="B110" s="59"/>
      <c r="C110" s="54"/>
      <c r="D110" s="39"/>
      <c r="E110" s="178"/>
      <c r="F110" s="45" t="str">
        <f>IF('3 回転'!D27="","",'3 回転'!D27)</f>
        <v/>
      </c>
      <c r="G110" s="46"/>
      <c r="H110" s="45" t="str">
        <f>IF('3 回転'!F27="","",'3 回転'!F27)</f>
        <v/>
      </c>
      <c r="I110" s="178"/>
      <c r="J110" s="39"/>
      <c r="K110" s="55"/>
      <c r="L110" s="54"/>
      <c r="M110" s="39"/>
      <c r="N110" s="178"/>
      <c r="O110" s="45" t="str">
        <f>IF('3 回転'!K27="","",'3 回転'!K27)</f>
        <v/>
      </c>
      <c r="P110" s="46"/>
      <c r="Q110" s="45" t="str">
        <f>IF('3 回転'!M27="","",'3 回転'!M27)</f>
        <v/>
      </c>
      <c r="R110" s="178"/>
      <c r="S110" s="39"/>
      <c r="T110" s="55"/>
      <c r="U110" s="191"/>
      <c r="V110" s="192"/>
      <c r="W110" s="192"/>
      <c r="X110" s="192"/>
      <c r="Y110" s="192"/>
      <c r="Z110" s="192"/>
      <c r="AA110" s="192"/>
      <c r="AB110" s="192"/>
      <c r="AC110" s="193"/>
      <c r="AD110" s="59"/>
      <c r="AE110" s="59"/>
    </row>
    <row r="111" spans="1:31" s="40" customFormat="1" ht="5.25" customHeight="1" x14ac:dyDescent="0.15">
      <c r="A111" s="59"/>
      <c r="B111" s="59"/>
      <c r="C111" s="56"/>
      <c r="D111" s="39"/>
      <c r="E111" s="178"/>
      <c r="F111" s="45"/>
      <c r="G111" s="46"/>
      <c r="H111" s="45"/>
      <c r="I111" s="178"/>
      <c r="J111" s="39"/>
      <c r="K111" s="47"/>
      <c r="L111" s="56"/>
      <c r="M111" s="39"/>
      <c r="N111" s="178"/>
      <c r="O111" s="45"/>
      <c r="P111" s="46"/>
      <c r="Q111" s="45"/>
      <c r="R111" s="178"/>
      <c r="S111" s="39"/>
      <c r="T111" s="47"/>
      <c r="U111" s="191"/>
      <c r="V111" s="192"/>
      <c r="W111" s="192"/>
      <c r="X111" s="192"/>
      <c r="Y111" s="192"/>
      <c r="Z111" s="192"/>
      <c r="AA111" s="192"/>
      <c r="AB111" s="192"/>
      <c r="AC111" s="193"/>
      <c r="AD111" s="59"/>
      <c r="AE111" s="59"/>
    </row>
    <row r="112" spans="1:31" s="40" customFormat="1" ht="9.75" customHeight="1" x14ac:dyDescent="0.15">
      <c r="A112" s="59"/>
      <c r="B112" s="59"/>
      <c r="C112" s="56"/>
      <c r="D112" s="39"/>
      <c r="E112" s="178"/>
      <c r="F112" s="38" t="str">
        <f>IF('3 回転'!D28="","",'3 回転'!D28)</f>
        <v/>
      </c>
      <c r="G112" s="46" t="str">
        <f>IF(F36="","","-")</f>
        <v/>
      </c>
      <c r="H112" s="38" t="str">
        <f>IF('3 回転'!F28="","",'3 回転'!F28)</f>
        <v/>
      </c>
      <c r="I112" s="178"/>
      <c r="J112" s="39"/>
      <c r="K112" s="47"/>
      <c r="L112" s="56"/>
      <c r="M112" s="39"/>
      <c r="N112" s="178"/>
      <c r="O112" s="38" t="str">
        <f>IF('3 回転'!K28="","",'3 回転'!K28)</f>
        <v/>
      </c>
      <c r="P112" s="46" t="str">
        <f>IF(O36="","","-")</f>
        <v/>
      </c>
      <c r="Q112" s="38" t="str">
        <f>IF('3 回転'!M28="","",'3 回転'!M28)</f>
        <v/>
      </c>
      <c r="R112" s="178"/>
      <c r="S112" s="39"/>
      <c r="T112" s="47"/>
      <c r="U112" s="191"/>
      <c r="V112" s="192"/>
      <c r="W112" s="192"/>
      <c r="X112" s="192"/>
      <c r="Y112" s="192"/>
      <c r="Z112" s="192"/>
      <c r="AA112" s="192"/>
      <c r="AB112" s="192"/>
      <c r="AC112" s="193"/>
      <c r="AD112" s="59"/>
      <c r="AE112" s="59"/>
    </row>
    <row r="113" spans="1:31" s="40" customFormat="1" ht="8.1" customHeight="1" x14ac:dyDescent="0.15">
      <c r="A113" s="59"/>
      <c r="B113" s="59"/>
      <c r="C113" s="177" t="str">
        <f>IF('3 回転'!B28="","",'3 回転'!B28)</f>
        <v/>
      </c>
      <c r="D113" s="179" t="str">
        <f>IF('3 回転'!C28="","",'3 回転'!C28)</f>
        <v/>
      </c>
      <c r="E113" s="178"/>
      <c r="F113" s="45" t="str">
        <f>IF('3 回転'!D29="","",'3 回転'!D29)</f>
        <v/>
      </c>
      <c r="G113" s="46"/>
      <c r="H113" s="45" t="str">
        <f>IF('3 回転'!F29="","",'3 回転'!F29)</f>
        <v/>
      </c>
      <c r="I113" s="178"/>
      <c r="J113" s="179" t="str">
        <f>IF('3 回転'!G28="","",'3 回転'!G28)</f>
        <v/>
      </c>
      <c r="K113" s="176" t="str">
        <f>IF('3 回転'!H28="","",'3 回転'!H28)</f>
        <v/>
      </c>
      <c r="L113" s="177" t="str">
        <f>IF('3 回転'!I28="","",'3 回転'!I28)</f>
        <v/>
      </c>
      <c r="M113" s="179" t="str">
        <f>IF('3 回転'!J28="","",'3 回転'!J28)</f>
        <v/>
      </c>
      <c r="N113" s="178"/>
      <c r="O113" s="45" t="str">
        <f>IF('3 回転'!K29="","",'3 回転'!K29)</f>
        <v/>
      </c>
      <c r="P113" s="46"/>
      <c r="Q113" s="38" t="str">
        <f>IF('3 回転'!M29="","",'3 回転'!M29)</f>
        <v/>
      </c>
      <c r="R113" s="178"/>
      <c r="S113" s="179" t="str">
        <f>IF('3 回転'!N28="","",'3 回転'!N28)</f>
        <v/>
      </c>
      <c r="T113" s="176" t="str">
        <f>IF('3 回転'!O28="","",'3 回転'!O28)</f>
        <v/>
      </c>
      <c r="U113" s="191"/>
      <c r="V113" s="192"/>
      <c r="W113" s="192"/>
      <c r="X113" s="192"/>
      <c r="Y113" s="192"/>
      <c r="Z113" s="192"/>
      <c r="AA113" s="192"/>
      <c r="AB113" s="192"/>
      <c r="AC113" s="193"/>
      <c r="AD113" s="59"/>
      <c r="AE113" s="59"/>
    </row>
    <row r="114" spans="1:31" s="40" customFormat="1" ht="9.75" customHeight="1" x14ac:dyDescent="0.15">
      <c r="A114" s="59"/>
      <c r="B114" s="59"/>
      <c r="C114" s="177"/>
      <c r="D114" s="179"/>
      <c r="E114" s="178"/>
      <c r="F114" s="38" t="str">
        <f>IF('3 回転'!D30="","",'3 回転'!D30)</f>
        <v/>
      </c>
      <c r="G114" s="46" t="str">
        <f>IF(F38="","","-")</f>
        <v/>
      </c>
      <c r="H114" s="38" t="str">
        <f>IF('3 回転'!F30="","",'3 回転'!F30)</f>
        <v/>
      </c>
      <c r="I114" s="178"/>
      <c r="J114" s="179"/>
      <c r="K114" s="176"/>
      <c r="L114" s="177"/>
      <c r="M114" s="179"/>
      <c r="N114" s="178"/>
      <c r="O114" s="38" t="str">
        <f>IF('3 回転'!K30="","",'3 回転'!K30)</f>
        <v/>
      </c>
      <c r="P114" s="46" t="str">
        <f>IF(O38="","","-")</f>
        <v/>
      </c>
      <c r="Q114" s="38" t="str">
        <f>IF('3 回転'!M30="","",'3 回転'!M30)</f>
        <v/>
      </c>
      <c r="R114" s="178"/>
      <c r="S114" s="179"/>
      <c r="T114" s="176"/>
      <c r="U114" s="191"/>
      <c r="V114" s="192"/>
      <c r="W114" s="192"/>
      <c r="X114" s="192"/>
      <c r="Y114" s="192"/>
      <c r="Z114" s="192"/>
      <c r="AA114" s="192"/>
      <c r="AB114" s="192"/>
      <c r="AC114" s="193"/>
      <c r="AD114" s="59"/>
      <c r="AE114" s="59"/>
    </row>
    <row r="115" spans="1:31" s="40" customFormat="1" ht="5.25" customHeight="1" x14ac:dyDescent="0.15">
      <c r="A115" s="59"/>
      <c r="B115" s="59"/>
      <c r="C115" s="177"/>
      <c r="D115" s="179"/>
      <c r="E115" s="178"/>
      <c r="F115" s="45" t="str">
        <f>IF('3 回転'!D31="","",'3 回転'!D31)</f>
        <v/>
      </c>
      <c r="G115" s="46"/>
      <c r="H115" s="45" t="str">
        <f>IF('3 回転'!F31="","",'3 回転'!F31)</f>
        <v/>
      </c>
      <c r="I115" s="178"/>
      <c r="J115" s="179"/>
      <c r="K115" s="176"/>
      <c r="L115" s="177"/>
      <c r="M115" s="179"/>
      <c r="N115" s="178"/>
      <c r="O115" s="45" t="str">
        <f>IF('3 回転'!K31="","",'3 回転'!K31)</f>
        <v/>
      </c>
      <c r="P115" s="46"/>
      <c r="Q115" s="38" t="str">
        <f>IF('3 回転'!M31="","",'3 回転'!M31)</f>
        <v/>
      </c>
      <c r="R115" s="178"/>
      <c r="S115" s="179"/>
      <c r="T115" s="176"/>
      <c r="U115" s="191"/>
      <c r="V115" s="192"/>
      <c r="W115" s="192"/>
      <c r="X115" s="192"/>
      <c r="Y115" s="192"/>
      <c r="Z115" s="192"/>
      <c r="AA115" s="192"/>
      <c r="AB115" s="192"/>
      <c r="AC115" s="193"/>
      <c r="AD115" s="59"/>
      <c r="AE115" s="59"/>
    </row>
    <row r="116" spans="1:31" s="40" customFormat="1" ht="8.1" customHeight="1" x14ac:dyDescent="0.15">
      <c r="A116" s="59"/>
      <c r="B116" s="59"/>
      <c r="C116" s="177" t="str">
        <f>IF(メンバーチェンジ!C15="","","[メンチェン前："&amp;オーダー!C27&amp;"]")</f>
        <v/>
      </c>
      <c r="D116" s="46" t="str">
        <f>IF('3 回転'!C33="","",'3 回転'!C33)</f>
        <v/>
      </c>
      <c r="E116" s="178"/>
      <c r="F116" s="38" t="str">
        <f>IF('3 回転'!D32="","",'3 回転'!D32)</f>
        <v/>
      </c>
      <c r="G116" s="46" t="str">
        <f>IF(F40="","","-")</f>
        <v/>
      </c>
      <c r="H116" s="38" t="str">
        <f>IF('3 回転'!F32="","",'3 回転'!F32)</f>
        <v/>
      </c>
      <c r="I116" s="178"/>
      <c r="J116" s="46" t="str">
        <f>IF('3 回転'!G33="","",'3 回転'!G33)</f>
        <v/>
      </c>
      <c r="K116" s="176" t="str">
        <f>IF(メンバーチェンジ!E15="","","[メンチェン前："&amp;オーダー!E27&amp;"]")</f>
        <v/>
      </c>
      <c r="L116" s="177" t="str">
        <f>IF(メンバーチェンジ!F15="","","[メンチェン前："&amp;オーダー!F27&amp;"]")</f>
        <v/>
      </c>
      <c r="M116" s="46" t="str">
        <f>IF('3 回転'!J33="","",'3 回転'!J33)</f>
        <v/>
      </c>
      <c r="N116" s="178"/>
      <c r="O116" s="38" t="str">
        <f>IF('3 回転'!K32="","",'3 回転'!K32)</f>
        <v/>
      </c>
      <c r="P116" s="46" t="str">
        <f>IF(O40="","","-")</f>
        <v/>
      </c>
      <c r="Q116" s="38" t="str">
        <f>IF('3 回転'!M32="","",'3 回転'!M32)</f>
        <v/>
      </c>
      <c r="R116" s="178"/>
      <c r="S116" s="46" t="str">
        <f>IF('3 回転'!N33="","",'3 回転'!N33)</f>
        <v/>
      </c>
      <c r="T116" s="176" t="str">
        <f>IF(メンバーチェンジ!H15="","","[メンチェン前："&amp;オーダー!H27&amp;"]")</f>
        <v/>
      </c>
      <c r="U116" s="191"/>
      <c r="V116" s="192"/>
      <c r="W116" s="192"/>
      <c r="X116" s="192"/>
      <c r="Y116" s="192"/>
      <c r="Z116" s="192"/>
      <c r="AA116" s="192"/>
      <c r="AB116" s="192"/>
      <c r="AC116" s="193"/>
      <c r="AD116" s="59"/>
      <c r="AE116" s="59"/>
    </row>
    <row r="117" spans="1:31" s="40" customFormat="1" ht="5.25" customHeight="1" x14ac:dyDescent="0.15">
      <c r="A117" s="59"/>
      <c r="B117" s="59"/>
      <c r="C117" s="177"/>
      <c r="D117" s="39"/>
      <c r="E117" s="178"/>
      <c r="F117" s="45" t="str">
        <f>IF('3 回転'!D33="","",'3 回転'!D33)</f>
        <v/>
      </c>
      <c r="G117" s="46"/>
      <c r="H117" s="45" t="str">
        <f>IF('3 回転'!F33="","",'3 回転'!F33)</f>
        <v/>
      </c>
      <c r="I117" s="178"/>
      <c r="J117" s="39"/>
      <c r="K117" s="176"/>
      <c r="L117" s="177"/>
      <c r="M117" s="39"/>
      <c r="N117" s="178"/>
      <c r="O117" s="45" t="str">
        <f>IF('3 回転'!K33="","",'3 回転'!K33)</f>
        <v/>
      </c>
      <c r="P117" s="46"/>
      <c r="Q117" s="38" t="str">
        <f>IF('3 回転'!M33="","",'3 回転'!M33)</f>
        <v/>
      </c>
      <c r="R117" s="178"/>
      <c r="S117" s="39"/>
      <c r="T117" s="176"/>
      <c r="U117" s="191"/>
      <c r="V117" s="192"/>
      <c r="W117" s="192"/>
      <c r="X117" s="192"/>
      <c r="Y117" s="192"/>
      <c r="Z117" s="192"/>
      <c r="AA117" s="192"/>
      <c r="AB117" s="192"/>
      <c r="AC117" s="193"/>
      <c r="AD117" s="59"/>
      <c r="AE117" s="59"/>
    </row>
    <row r="118" spans="1:31" s="40" customFormat="1" ht="7.5" customHeight="1" thickBot="1" x14ac:dyDescent="0.2">
      <c r="A118" s="59"/>
      <c r="B118" s="59"/>
      <c r="C118" s="48"/>
      <c r="D118" s="49"/>
      <c r="E118" s="50"/>
      <c r="F118" s="51"/>
      <c r="G118" s="51"/>
      <c r="H118" s="51"/>
      <c r="I118" s="50"/>
      <c r="J118" s="49"/>
      <c r="K118" s="52"/>
      <c r="L118" s="48"/>
      <c r="M118" s="49"/>
      <c r="N118" s="50"/>
      <c r="O118" s="51"/>
      <c r="P118" s="51"/>
      <c r="Q118" s="51"/>
      <c r="R118" s="50"/>
      <c r="S118" s="49"/>
      <c r="T118" s="52"/>
      <c r="U118" s="194"/>
      <c r="V118" s="195"/>
      <c r="W118" s="195"/>
      <c r="X118" s="195"/>
      <c r="Y118" s="195"/>
      <c r="Z118" s="195"/>
      <c r="AA118" s="195"/>
      <c r="AB118" s="195"/>
      <c r="AC118" s="196"/>
      <c r="AD118" s="59"/>
      <c r="AE118" s="59"/>
    </row>
    <row r="119" spans="1:31" s="40" customFormat="1" ht="9" customHeight="1" x14ac:dyDescent="0.15">
      <c r="A119" s="59"/>
      <c r="B119" s="59"/>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59"/>
      <c r="AE119" s="59"/>
    </row>
    <row r="120" spans="1:31" s="40" customFormat="1" ht="21" x14ac:dyDescent="0.15">
      <c r="A120" s="59"/>
      <c r="B120" s="59"/>
      <c r="C120" s="182" t="str">
        <f>基本情報!A2&amp;基本情報!C2&amp;基本情報!D2&amp;" ("&amp;基本情報!C4&amp;基本情報!D4&amp;"部"&amp;基本情報!F4&amp;") "&amp;"NO.2"</f>
        <v>関東大学バドミントンリーグ戦 (部) NO.2</v>
      </c>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59"/>
      <c r="AE120" s="59"/>
    </row>
    <row r="121" spans="1:31" s="40" customFormat="1" ht="9" customHeight="1" x14ac:dyDescent="0.15">
      <c r="A121" s="59"/>
      <c r="B121" s="59"/>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59"/>
      <c r="AE121" s="59"/>
    </row>
    <row r="122" spans="1:31" s="40" customFormat="1" ht="3.75" customHeight="1" thickBot="1" x14ac:dyDescent="0.2">
      <c r="A122" s="59"/>
      <c r="B122" s="59"/>
      <c r="C122" s="38"/>
      <c r="D122" s="39"/>
      <c r="F122" s="41"/>
      <c r="G122" s="41"/>
      <c r="H122" s="41"/>
      <c r="J122" s="39"/>
      <c r="K122" s="38"/>
      <c r="L122" s="38"/>
      <c r="M122" s="39"/>
      <c r="O122" s="41"/>
      <c r="P122" s="41"/>
      <c r="Q122" s="41"/>
      <c r="S122" s="39"/>
      <c r="T122" s="38"/>
      <c r="U122" s="38"/>
      <c r="V122" s="39"/>
      <c r="X122" s="41"/>
      <c r="Y122" s="41"/>
      <c r="Z122" s="41"/>
      <c r="AB122" s="39"/>
      <c r="AC122" s="38"/>
      <c r="AD122" s="59"/>
      <c r="AE122" s="59"/>
    </row>
    <row r="123" spans="1:31" s="40" customFormat="1" ht="15" customHeight="1" x14ac:dyDescent="0.15">
      <c r="A123" s="59"/>
      <c r="B123" s="59"/>
      <c r="C123" s="184">
        <f>'4 回転'!B2</f>
        <v>0</v>
      </c>
      <c r="D123" s="185"/>
      <c r="E123" s="180">
        <f>IF('4 回転'!D2="","",'4 回転'!D2)</f>
        <v>0</v>
      </c>
      <c r="F123" s="180"/>
      <c r="G123" s="44" t="s">
        <v>27</v>
      </c>
      <c r="H123" s="180">
        <f>IF('4 回転'!F2="","",'4 回転'!F2)</f>
        <v>0</v>
      </c>
      <c r="I123" s="180"/>
      <c r="J123" s="185">
        <f>'4 回転'!H2</f>
        <v>0</v>
      </c>
      <c r="K123" s="187"/>
      <c r="L123" s="184">
        <f>'4 回転'!I2</f>
        <v>0</v>
      </c>
      <c r="M123" s="185"/>
      <c r="N123" s="180">
        <f>IF('4 回転'!K2="","",'4 回転'!K2)</f>
        <v>0</v>
      </c>
      <c r="O123" s="180"/>
      <c r="P123" s="44" t="s">
        <v>27</v>
      </c>
      <c r="Q123" s="180">
        <f>IF('4 回転'!M2="","",'4 回転'!M2)</f>
        <v>0</v>
      </c>
      <c r="R123" s="180"/>
      <c r="S123" s="185">
        <f>'4 回転'!O2</f>
        <v>0</v>
      </c>
      <c r="T123" s="187"/>
      <c r="U123" s="188"/>
      <c r="V123" s="189"/>
      <c r="W123" s="189"/>
      <c r="X123" s="189"/>
      <c r="Y123" s="189"/>
      <c r="Z123" s="189"/>
      <c r="AA123" s="189"/>
      <c r="AB123" s="189"/>
      <c r="AC123" s="190"/>
      <c r="AD123" s="59"/>
      <c r="AE123" s="59"/>
    </row>
    <row r="124" spans="1:31" s="41" customFormat="1" ht="7.5" customHeight="1" x14ac:dyDescent="0.15">
      <c r="A124" s="59"/>
      <c r="B124" s="59"/>
      <c r="C124" s="177"/>
      <c r="D124" s="186"/>
      <c r="E124" s="181" t="str">
        <f>IF('4 回転'!D3="","",'4 回転'!D3)</f>
        <v/>
      </c>
      <c r="F124" s="181"/>
      <c r="G124" s="45"/>
      <c r="H124" s="181" t="str">
        <f>IF('4 回転'!F3="","",'4 回転'!F3)</f>
        <v/>
      </c>
      <c r="I124" s="181"/>
      <c r="J124" s="186"/>
      <c r="K124" s="176"/>
      <c r="L124" s="177"/>
      <c r="M124" s="186"/>
      <c r="N124" s="181" t="str">
        <f>IF('4 回転'!K3="","",'4 回転'!K3)</f>
        <v/>
      </c>
      <c r="O124" s="181"/>
      <c r="P124" s="45"/>
      <c r="Q124" s="181" t="str">
        <f>IF('4 回転'!M3="","",'4 回転'!M3)</f>
        <v/>
      </c>
      <c r="R124" s="181"/>
      <c r="S124" s="186"/>
      <c r="T124" s="176"/>
      <c r="U124" s="191"/>
      <c r="V124" s="192"/>
      <c r="W124" s="192"/>
      <c r="X124" s="192"/>
      <c r="Y124" s="192"/>
      <c r="Z124" s="192"/>
      <c r="AA124" s="192"/>
      <c r="AB124" s="192"/>
      <c r="AC124" s="193"/>
      <c r="AD124" s="59"/>
      <c r="AE124" s="59"/>
    </row>
    <row r="125" spans="1:31" s="40" customFormat="1" ht="5.25" customHeight="1" x14ac:dyDescent="0.15">
      <c r="A125" s="59"/>
      <c r="B125" s="59"/>
      <c r="C125" s="56"/>
      <c r="D125" s="39"/>
      <c r="E125" s="178"/>
      <c r="F125" s="45"/>
      <c r="G125" s="46"/>
      <c r="H125" s="45"/>
      <c r="I125" s="178"/>
      <c r="J125" s="39"/>
      <c r="K125" s="57"/>
      <c r="L125" s="56"/>
      <c r="M125" s="39"/>
      <c r="N125" s="178"/>
      <c r="O125" s="45"/>
      <c r="P125" s="46"/>
      <c r="Q125" s="45"/>
      <c r="R125" s="178"/>
      <c r="S125" s="39"/>
      <c r="T125" s="57"/>
      <c r="U125" s="191"/>
      <c r="V125" s="192"/>
      <c r="W125" s="192"/>
      <c r="X125" s="192"/>
      <c r="Y125" s="192"/>
      <c r="Z125" s="192"/>
      <c r="AA125" s="192"/>
      <c r="AB125" s="192"/>
      <c r="AC125" s="193"/>
      <c r="AD125" s="59"/>
      <c r="AE125" s="59"/>
    </row>
    <row r="126" spans="1:31" s="40" customFormat="1" ht="9.75" customHeight="1" x14ac:dyDescent="0.15">
      <c r="A126" s="59"/>
      <c r="B126" s="59"/>
      <c r="C126" s="56"/>
      <c r="D126" s="39"/>
      <c r="E126" s="178"/>
      <c r="F126" s="38" t="str">
        <f>IF('4 回転'!D4="","",'4 回転'!D4)</f>
        <v/>
      </c>
      <c r="G126" s="46" t="str">
        <f>IF(F8="","","-")</f>
        <v/>
      </c>
      <c r="H126" s="38" t="str">
        <f>IF('4 回転'!F4="","",'4 回転'!F4)</f>
        <v/>
      </c>
      <c r="I126" s="178"/>
      <c r="J126" s="39"/>
      <c r="K126" s="57"/>
      <c r="L126" s="56"/>
      <c r="M126" s="39"/>
      <c r="N126" s="178"/>
      <c r="O126" s="38" t="str">
        <f>IF('4 回転'!K4="","",'4 回転'!K4)</f>
        <v/>
      </c>
      <c r="P126" s="46" t="str">
        <f>IF(O8="","","-")</f>
        <v/>
      </c>
      <c r="Q126" s="38" t="str">
        <f>IF('4 回転'!M4="","",'4 回転'!M4)</f>
        <v/>
      </c>
      <c r="R126" s="178"/>
      <c r="S126" s="39"/>
      <c r="T126" s="57"/>
      <c r="U126" s="191"/>
      <c r="V126" s="192"/>
      <c r="W126" s="192"/>
      <c r="X126" s="192"/>
      <c r="Y126" s="192"/>
      <c r="Z126" s="192"/>
      <c r="AA126" s="192"/>
      <c r="AB126" s="192"/>
      <c r="AC126" s="193"/>
      <c r="AD126" s="59"/>
      <c r="AE126" s="59"/>
    </row>
    <row r="127" spans="1:31" s="40" customFormat="1" ht="5.25" customHeight="1" x14ac:dyDescent="0.15">
      <c r="A127" s="59"/>
      <c r="B127" s="59"/>
      <c r="C127" s="177" t="str">
        <f>IF('4 回転'!B4="","",'4 回転'!B4)</f>
        <v/>
      </c>
      <c r="D127" s="179" t="str">
        <f>IF('4 回転'!C4="","",'4 回転'!C4)</f>
        <v/>
      </c>
      <c r="E127" s="178"/>
      <c r="F127" s="45" t="str">
        <f>IF('4 回転'!D5="","",'4 回転'!D5)</f>
        <v/>
      </c>
      <c r="G127" s="46"/>
      <c r="H127" s="45" t="str">
        <f>IF('4 回転'!F5="","",'4 回転'!F5)</f>
        <v/>
      </c>
      <c r="I127" s="178"/>
      <c r="J127" s="179" t="str">
        <f>IF('4 回転'!G4="","",'4 回転'!G4)</f>
        <v/>
      </c>
      <c r="K127" s="176" t="str">
        <f>IF('4 回転'!H4="","",'4 回転'!H4)</f>
        <v/>
      </c>
      <c r="L127" s="177" t="str">
        <f>IF('4 回転'!I4="","",'4 回転'!I4)</f>
        <v/>
      </c>
      <c r="M127" s="179" t="str">
        <f>IF('4 回転'!J4="","",'4 回転'!J4)</f>
        <v/>
      </c>
      <c r="N127" s="178"/>
      <c r="O127" s="45" t="str">
        <f>IF('4 回転'!K5="","",'4 回転'!K5)</f>
        <v/>
      </c>
      <c r="P127" s="46"/>
      <c r="Q127" s="45" t="str">
        <f>IF('4 回転'!M5="","",'4 回転'!M5)</f>
        <v/>
      </c>
      <c r="R127" s="178"/>
      <c r="S127" s="179" t="str">
        <f>IF('4 回転'!N4="","",'4 回転'!N4)</f>
        <v/>
      </c>
      <c r="T127" s="176" t="str">
        <f>IF('4 回転'!O4="","",'4 回転'!O4)</f>
        <v/>
      </c>
      <c r="U127" s="191"/>
      <c r="V127" s="192"/>
      <c r="W127" s="192"/>
      <c r="X127" s="192"/>
      <c r="Y127" s="192"/>
      <c r="Z127" s="192"/>
      <c r="AA127" s="192"/>
      <c r="AB127" s="192"/>
      <c r="AC127" s="193"/>
      <c r="AD127" s="59"/>
      <c r="AE127" s="59"/>
    </row>
    <row r="128" spans="1:31" s="40" customFormat="1" ht="9.75" customHeight="1" x14ac:dyDescent="0.15">
      <c r="A128" s="59"/>
      <c r="B128" s="59"/>
      <c r="C128" s="177"/>
      <c r="D128" s="179"/>
      <c r="E128" s="178"/>
      <c r="F128" s="38" t="str">
        <f>IF('4 回転'!D6="","",'4 回転'!D6)</f>
        <v/>
      </c>
      <c r="G128" s="46" t="str">
        <f>IF(F10="","","-")</f>
        <v/>
      </c>
      <c r="H128" s="38" t="str">
        <f>IF('4 回転'!F6="","",'4 回転'!F6)</f>
        <v/>
      </c>
      <c r="I128" s="178"/>
      <c r="J128" s="179"/>
      <c r="K128" s="176"/>
      <c r="L128" s="177"/>
      <c r="M128" s="179"/>
      <c r="N128" s="178"/>
      <c r="O128" s="38" t="str">
        <f>IF('4 回転'!K6="","",'4 回転'!K6)</f>
        <v/>
      </c>
      <c r="P128" s="46" t="str">
        <f>IF(O10="","","-")</f>
        <v/>
      </c>
      <c r="Q128" s="38" t="str">
        <f>IF('4 回転'!M6="","",'4 回転'!M6)</f>
        <v/>
      </c>
      <c r="R128" s="178"/>
      <c r="S128" s="179"/>
      <c r="T128" s="176"/>
      <c r="U128" s="191"/>
      <c r="V128" s="192"/>
      <c r="W128" s="192"/>
      <c r="X128" s="192"/>
      <c r="Y128" s="192"/>
      <c r="Z128" s="192"/>
      <c r="AA128" s="192"/>
      <c r="AB128" s="192"/>
      <c r="AC128" s="193"/>
      <c r="AD128" s="59"/>
      <c r="AE128" s="59"/>
    </row>
    <row r="129" spans="1:31" s="40" customFormat="1" ht="5.25" customHeight="1" x14ac:dyDescent="0.15">
      <c r="A129" s="59"/>
      <c r="B129" s="59"/>
      <c r="C129" s="177"/>
      <c r="D129" s="179"/>
      <c r="E129" s="178"/>
      <c r="F129" s="45" t="str">
        <f>IF('4 回転'!D7="","",'4 回転'!D7)</f>
        <v/>
      </c>
      <c r="G129" s="46"/>
      <c r="H129" s="45" t="str">
        <f>IF('4 回転'!F7="","",'4 回転'!F7)</f>
        <v/>
      </c>
      <c r="I129" s="178"/>
      <c r="J129" s="179"/>
      <c r="K129" s="176"/>
      <c r="L129" s="177"/>
      <c r="M129" s="179"/>
      <c r="N129" s="178"/>
      <c r="O129" s="45" t="str">
        <f>IF('4 回転'!K7="","",'4 回転'!K7)</f>
        <v/>
      </c>
      <c r="P129" s="46"/>
      <c r="Q129" s="45" t="str">
        <f>IF('4 回転'!M7="","",'4 回転'!M7)</f>
        <v/>
      </c>
      <c r="R129" s="178"/>
      <c r="S129" s="179"/>
      <c r="T129" s="176"/>
      <c r="U129" s="191"/>
      <c r="V129" s="192"/>
      <c r="W129" s="192"/>
      <c r="X129" s="192"/>
      <c r="Y129" s="192"/>
      <c r="Z129" s="192"/>
      <c r="AA129" s="192"/>
      <c r="AB129" s="192"/>
      <c r="AC129" s="193"/>
      <c r="AD129" s="59"/>
      <c r="AE129" s="59"/>
    </row>
    <row r="130" spans="1:31" s="40" customFormat="1" ht="9.75" customHeight="1" x14ac:dyDescent="0.15">
      <c r="A130" s="59"/>
      <c r="B130" s="59"/>
      <c r="C130" s="56"/>
      <c r="D130" s="46" t="str">
        <f>IF('4 回転'!C9="","",'4 回転'!C9)</f>
        <v/>
      </c>
      <c r="E130" s="178"/>
      <c r="F130" s="38" t="str">
        <f>IF('4 回転'!D8="","",'4 回転'!D8)</f>
        <v/>
      </c>
      <c r="G130" s="46" t="str">
        <f>IF(F12="","","-")</f>
        <v/>
      </c>
      <c r="H130" s="38" t="str">
        <f>IF('4 回転'!F8="","",'4 回転'!F8)</f>
        <v/>
      </c>
      <c r="I130" s="178"/>
      <c r="J130" s="46" t="str">
        <f>IF('4 回転'!G9="","",'4 回転'!G9)</f>
        <v/>
      </c>
      <c r="K130" s="57"/>
      <c r="L130" s="56"/>
      <c r="M130" s="46" t="str">
        <f>IF('4 回転'!J9="","",'4 回転'!J9)</f>
        <v/>
      </c>
      <c r="N130" s="178"/>
      <c r="O130" s="38" t="str">
        <f>IF('4 回転'!K8="","",'4 回転'!K8)</f>
        <v/>
      </c>
      <c r="P130" s="46" t="str">
        <f>IF(O12="","","-")</f>
        <v/>
      </c>
      <c r="Q130" s="38" t="str">
        <f>IF('4 回転'!M8="","",'4 回転'!M8)</f>
        <v/>
      </c>
      <c r="R130" s="178"/>
      <c r="S130" s="46" t="str">
        <f>IF('4 回転'!N9="","",'4 回転'!N9)</f>
        <v/>
      </c>
      <c r="T130" s="57"/>
      <c r="U130" s="191"/>
      <c r="V130" s="192"/>
      <c r="W130" s="192"/>
      <c r="X130" s="192"/>
      <c r="Y130" s="192"/>
      <c r="Z130" s="192"/>
      <c r="AA130" s="192"/>
      <c r="AB130" s="192"/>
      <c r="AC130" s="193"/>
      <c r="AD130" s="59"/>
      <c r="AE130" s="59"/>
    </row>
    <row r="131" spans="1:31" s="40" customFormat="1" ht="5.25" customHeight="1" x14ac:dyDescent="0.15">
      <c r="A131" s="59"/>
      <c r="B131" s="59"/>
      <c r="C131" s="56"/>
      <c r="D131" s="46"/>
      <c r="E131" s="178"/>
      <c r="F131" s="45" t="str">
        <f>IF('4 回転'!D9="","",'4 回転'!D9)</f>
        <v/>
      </c>
      <c r="G131" s="46"/>
      <c r="H131" s="45" t="str">
        <f>IF('4 回転'!F9="","",'4 回転'!F9)</f>
        <v/>
      </c>
      <c r="I131" s="178"/>
      <c r="J131" s="39"/>
      <c r="K131" s="57"/>
      <c r="L131" s="56"/>
      <c r="M131" s="39"/>
      <c r="N131" s="178"/>
      <c r="O131" s="45" t="str">
        <f>IF('4 回転'!K9="","",'4 回転'!K9)</f>
        <v/>
      </c>
      <c r="P131" s="46"/>
      <c r="Q131" s="45"/>
      <c r="R131" s="178"/>
      <c r="S131" s="39"/>
      <c r="T131" s="57"/>
      <c r="U131" s="191"/>
      <c r="V131" s="192"/>
      <c r="W131" s="192"/>
      <c r="X131" s="192"/>
      <c r="Y131" s="192"/>
      <c r="Z131" s="192"/>
      <c r="AA131" s="192"/>
      <c r="AB131" s="192"/>
      <c r="AC131" s="193"/>
      <c r="AD131" s="59"/>
      <c r="AE131" s="59"/>
    </row>
    <row r="132" spans="1:31" s="40" customFormat="1" ht="5.25" customHeight="1" x14ac:dyDescent="0.15">
      <c r="A132" s="59"/>
      <c r="B132" s="59"/>
      <c r="C132" s="56"/>
      <c r="D132" s="46"/>
      <c r="E132" s="178"/>
      <c r="F132" s="45"/>
      <c r="G132" s="46"/>
      <c r="H132" s="45"/>
      <c r="I132" s="178"/>
      <c r="J132" s="39"/>
      <c r="K132" s="57"/>
      <c r="L132" s="56"/>
      <c r="M132" s="39"/>
      <c r="N132" s="178"/>
      <c r="O132" s="45"/>
      <c r="P132" s="46"/>
      <c r="Q132" s="45"/>
      <c r="R132" s="178"/>
      <c r="S132" s="39"/>
      <c r="T132" s="57"/>
      <c r="U132" s="191"/>
      <c r="V132" s="192"/>
      <c r="W132" s="192"/>
      <c r="X132" s="192"/>
      <c r="Y132" s="192"/>
      <c r="Z132" s="192"/>
      <c r="AA132" s="192"/>
      <c r="AB132" s="192"/>
      <c r="AC132" s="193"/>
      <c r="AD132" s="59"/>
      <c r="AE132" s="59"/>
    </row>
    <row r="133" spans="1:31" s="40" customFormat="1" ht="9.75" customHeight="1" x14ac:dyDescent="0.15">
      <c r="A133" s="59"/>
      <c r="B133" s="59"/>
      <c r="C133" s="56"/>
      <c r="D133" s="39"/>
      <c r="E133" s="178"/>
      <c r="F133" s="38" t="str">
        <f>IF('4 回転'!D10="","",'4 回転'!D10)</f>
        <v/>
      </c>
      <c r="G133" s="46" t="str">
        <f>IF(F15="","","-")</f>
        <v/>
      </c>
      <c r="H133" s="38" t="str">
        <f>IF('4 回転'!F10="","",'4 回転'!F10)</f>
        <v/>
      </c>
      <c r="I133" s="178"/>
      <c r="J133" s="39"/>
      <c r="K133" s="57"/>
      <c r="L133" s="56"/>
      <c r="M133" s="39"/>
      <c r="N133" s="178"/>
      <c r="O133" s="38" t="str">
        <f>IF('4 回転'!K10="","",'4 回転'!K10)</f>
        <v/>
      </c>
      <c r="P133" s="46" t="str">
        <f>IF(O15="","","-")</f>
        <v/>
      </c>
      <c r="Q133" s="38" t="str">
        <f>IF('4 回転'!M10="","",'4 回転'!M10)</f>
        <v/>
      </c>
      <c r="R133" s="178"/>
      <c r="S133" s="39"/>
      <c r="T133" s="57"/>
      <c r="U133" s="191"/>
      <c r="V133" s="192"/>
      <c r="W133" s="192"/>
      <c r="X133" s="192"/>
      <c r="Y133" s="192"/>
      <c r="Z133" s="192"/>
      <c r="AA133" s="192"/>
      <c r="AB133" s="192"/>
      <c r="AC133" s="193"/>
      <c r="AD133" s="59"/>
      <c r="AE133" s="59"/>
    </row>
    <row r="134" spans="1:31" s="40" customFormat="1" ht="5.25" customHeight="1" x14ac:dyDescent="0.15">
      <c r="A134" s="59"/>
      <c r="B134" s="59"/>
      <c r="C134" s="177" t="str">
        <f>IF('4 回転'!B10="","",'4 回転'!B10)</f>
        <v/>
      </c>
      <c r="D134" s="179" t="str">
        <f>IF('4 回転'!C10="","",'4 回転'!C10)</f>
        <v/>
      </c>
      <c r="E134" s="178"/>
      <c r="F134" s="45" t="str">
        <f>IF('4 回転'!D11="","",'4 回転'!D11)</f>
        <v/>
      </c>
      <c r="G134" s="46"/>
      <c r="H134" s="45" t="str">
        <f>IF('4 回転'!F11="","",'4 回転'!F11)</f>
        <v/>
      </c>
      <c r="I134" s="178"/>
      <c r="J134" s="179" t="str">
        <f>IF('4 回転'!G10="","",'4 回転'!G10)</f>
        <v/>
      </c>
      <c r="K134" s="176" t="str">
        <f>IF('4 回転'!H10="","",'4 回転'!H10)</f>
        <v/>
      </c>
      <c r="L134" s="177" t="str">
        <f>IF('4 回転'!I10="","",'4 回転'!I10)</f>
        <v/>
      </c>
      <c r="M134" s="179" t="str">
        <f>IF('4 回転'!J10="","",'4 回転'!J10)</f>
        <v/>
      </c>
      <c r="N134" s="178"/>
      <c r="O134" s="45" t="str">
        <f>IF('4 回転'!K11="","",'4 回転'!K11)</f>
        <v/>
      </c>
      <c r="P134" s="46"/>
      <c r="Q134" s="45" t="str">
        <f>IF('4 回転'!M11="","",'4 回転'!M11)</f>
        <v/>
      </c>
      <c r="R134" s="178"/>
      <c r="S134" s="179" t="str">
        <f>IF('4 回転'!N10="","",'4 回転'!N10)</f>
        <v/>
      </c>
      <c r="T134" s="176" t="str">
        <f>IF('4 回転'!O10="","",'4 回転'!O10)</f>
        <v/>
      </c>
      <c r="U134" s="191"/>
      <c r="V134" s="192"/>
      <c r="W134" s="192"/>
      <c r="X134" s="192"/>
      <c r="Y134" s="192"/>
      <c r="Z134" s="192"/>
      <c r="AA134" s="192"/>
      <c r="AB134" s="192"/>
      <c r="AC134" s="193"/>
      <c r="AD134" s="59"/>
      <c r="AE134" s="59"/>
    </row>
    <row r="135" spans="1:31" s="40" customFormat="1" ht="9.75" customHeight="1" x14ac:dyDescent="0.15">
      <c r="A135" s="59"/>
      <c r="B135" s="59"/>
      <c r="C135" s="177"/>
      <c r="D135" s="179"/>
      <c r="E135" s="178"/>
      <c r="F135" s="38" t="str">
        <f>IF('4 回転'!D12="","",'4 回転'!D12)</f>
        <v/>
      </c>
      <c r="G135" s="46" t="str">
        <f>IF(F17="","","-")</f>
        <v/>
      </c>
      <c r="H135" s="38" t="str">
        <f>IF('4 回転'!F12="","",'4 回転'!F12)</f>
        <v/>
      </c>
      <c r="I135" s="178"/>
      <c r="J135" s="179"/>
      <c r="K135" s="176"/>
      <c r="L135" s="177"/>
      <c r="M135" s="179"/>
      <c r="N135" s="178"/>
      <c r="O135" s="38" t="str">
        <f>IF('4 回転'!K12="","",'4 回転'!K12)</f>
        <v/>
      </c>
      <c r="P135" s="46" t="str">
        <f>IF(O17="","","-")</f>
        <v/>
      </c>
      <c r="Q135" s="38" t="str">
        <f>IF('4 回転'!M12="","",'4 回転'!M12)</f>
        <v/>
      </c>
      <c r="R135" s="178"/>
      <c r="S135" s="179"/>
      <c r="T135" s="176"/>
      <c r="U135" s="191"/>
      <c r="V135" s="192"/>
      <c r="W135" s="192"/>
      <c r="X135" s="192"/>
      <c r="Y135" s="192"/>
      <c r="Z135" s="192"/>
      <c r="AA135" s="192"/>
      <c r="AB135" s="192"/>
      <c r="AC135" s="193"/>
      <c r="AD135" s="59"/>
      <c r="AE135" s="59"/>
    </row>
    <row r="136" spans="1:31" s="40" customFormat="1" ht="5.25" customHeight="1" x14ac:dyDescent="0.15">
      <c r="A136" s="59"/>
      <c r="B136" s="59"/>
      <c r="C136" s="177"/>
      <c r="D136" s="179"/>
      <c r="E136" s="178"/>
      <c r="F136" s="45" t="str">
        <f>IF('4 回転'!D13="","",'4 回転'!D13)</f>
        <v/>
      </c>
      <c r="G136" s="46"/>
      <c r="H136" s="45" t="str">
        <f>IF('4 回転'!F13="","",'4 回転'!F13)</f>
        <v/>
      </c>
      <c r="I136" s="178"/>
      <c r="J136" s="179"/>
      <c r="K136" s="176"/>
      <c r="L136" s="177"/>
      <c r="M136" s="179"/>
      <c r="N136" s="178"/>
      <c r="O136" s="45" t="str">
        <f>IF('4 回転'!K13="","",'4 回転'!K13)</f>
        <v/>
      </c>
      <c r="P136" s="46"/>
      <c r="Q136" s="45" t="str">
        <f>IF('4 回転'!M13="","",'4 回転'!M13)</f>
        <v/>
      </c>
      <c r="R136" s="178"/>
      <c r="S136" s="179"/>
      <c r="T136" s="176"/>
      <c r="U136" s="191"/>
      <c r="V136" s="192"/>
      <c r="W136" s="192"/>
      <c r="X136" s="192"/>
      <c r="Y136" s="192"/>
      <c r="Z136" s="192"/>
      <c r="AA136" s="192"/>
      <c r="AB136" s="192"/>
      <c r="AC136" s="193"/>
      <c r="AD136" s="59"/>
      <c r="AE136" s="59"/>
    </row>
    <row r="137" spans="1:31" s="40" customFormat="1" ht="9.75" customHeight="1" x14ac:dyDescent="0.15">
      <c r="A137" s="59"/>
      <c r="B137" s="59"/>
      <c r="C137" s="56"/>
      <c r="D137" s="46" t="str">
        <f>IF('4 回転'!C15="","",'4 回転'!C15)</f>
        <v/>
      </c>
      <c r="E137" s="178"/>
      <c r="F137" s="38" t="str">
        <f>IF('4 回転'!D14="","",'4 回転'!D14)</f>
        <v/>
      </c>
      <c r="G137" s="46" t="str">
        <f>IF(F19="","","-")</f>
        <v/>
      </c>
      <c r="H137" s="38" t="str">
        <f>IF('4 回転'!F14="","",'4 回転'!F14)</f>
        <v/>
      </c>
      <c r="I137" s="178"/>
      <c r="J137" s="46" t="str">
        <f>IF('4 回転'!G15="","",'4 回転'!G15)</f>
        <v/>
      </c>
      <c r="K137" s="57"/>
      <c r="L137" s="56"/>
      <c r="M137" s="46" t="str">
        <f>IF('4 回転'!J15="","",'4 回転'!J15)</f>
        <v/>
      </c>
      <c r="N137" s="178"/>
      <c r="O137" s="38" t="str">
        <f>IF('4 回転'!K14="","",'4 回転'!K14)</f>
        <v/>
      </c>
      <c r="P137" s="46" t="str">
        <f>IF(O19="","","-")</f>
        <v/>
      </c>
      <c r="Q137" s="38" t="str">
        <f>IF('4 回転'!M14="","",'4 回転'!M14)</f>
        <v/>
      </c>
      <c r="R137" s="178"/>
      <c r="S137" s="46" t="str">
        <f>IF('4 回転'!N15="","",'4 回転'!N15)</f>
        <v/>
      </c>
      <c r="T137" s="57"/>
      <c r="U137" s="191"/>
      <c r="V137" s="192"/>
      <c r="W137" s="192"/>
      <c r="X137" s="192"/>
      <c r="Y137" s="192"/>
      <c r="Z137" s="192"/>
      <c r="AA137" s="192"/>
      <c r="AB137" s="192"/>
      <c r="AC137" s="193"/>
      <c r="AD137" s="59"/>
      <c r="AE137" s="59"/>
    </row>
    <row r="138" spans="1:31" s="40" customFormat="1" ht="5.25" customHeight="1" x14ac:dyDescent="0.15">
      <c r="A138" s="59"/>
      <c r="B138" s="59"/>
      <c r="C138" s="56"/>
      <c r="D138" s="39"/>
      <c r="E138" s="178"/>
      <c r="F138" s="45" t="str">
        <f>IF('4 回転'!D15="","",'4 回転'!D15)</f>
        <v/>
      </c>
      <c r="G138" s="46"/>
      <c r="H138" s="45" t="str">
        <f>IF('4 回転'!F15="","",'4 回転'!F15)</f>
        <v/>
      </c>
      <c r="I138" s="178"/>
      <c r="J138" s="39"/>
      <c r="K138" s="57"/>
      <c r="L138" s="56"/>
      <c r="M138" s="39"/>
      <c r="N138" s="178"/>
      <c r="O138" s="45" t="str">
        <f>IF('4 回転'!K15="","",'4 回転'!K15)</f>
        <v/>
      </c>
      <c r="P138" s="46"/>
      <c r="Q138" s="45" t="str">
        <f>IF('4 回転'!M15="","",'4 回転'!M15)</f>
        <v/>
      </c>
      <c r="R138" s="178"/>
      <c r="S138" s="39"/>
      <c r="T138" s="57"/>
      <c r="U138" s="191"/>
      <c r="V138" s="192"/>
      <c r="W138" s="192"/>
      <c r="X138" s="192"/>
      <c r="Y138" s="192"/>
      <c r="Z138" s="192"/>
      <c r="AA138" s="192"/>
      <c r="AB138" s="192"/>
      <c r="AC138" s="193"/>
      <c r="AD138" s="59"/>
      <c r="AE138" s="59"/>
    </row>
    <row r="139" spans="1:31" s="40" customFormat="1" ht="5.25" customHeight="1" x14ac:dyDescent="0.15">
      <c r="A139" s="59"/>
      <c r="B139" s="59"/>
      <c r="C139" s="177" t="str">
        <f>IF('4 回転'!B16="","",'4 回転'!B16)</f>
        <v/>
      </c>
      <c r="D139" s="39"/>
      <c r="E139" s="178"/>
      <c r="F139" s="45"/>
      <c r="G139" s="46"/>
      <c r="H139" s="45"/>
      <c r="I139" s="178"/>
      <c r="J139" s="39"/>
      <c r="K139" s="176" t="str">
        <f>IF('4 回転'!H16="","",'4 回転'!H16)</f>
        <v/>
      </c>
      <c r="L139" s="177" t="str">
        <f>IF('4 回転'!I16="","",'4 回転'!I16)</f>
        <v/>
      </c>
      <c r="M139" s="39"/>
      <c r="N139" s="178"/>
      <c r="O139" s="45"/>
      <c r="P139" s="46"/>
      <c r="Q139" s="45"/>
      <c r="R139" s="178"/>
      <c r="S139" s="39"/>
      <c r="T139" s="176" t="str">
        <f>IF('4 回転'!O16="","",'4 回転'!O16)</f>
        <v/>
      </c>
      <c r="U139" s="191"/>
      <c r="V139" s="192"/>
      <c r="W139" s="192"/>
      <c r="X139" s="192"/>
      <c r="Y139" s="192"/>
      <c r="Z139" s="192"/>
      <c r="AA139" s="192"/>
      <c r="AB139" s="192"/>
      <c r="AC139" s="193"/>
      <c r="AD139" s="59"/>
      <c r="AE139" s="59"/>
    </row>
    <row r="140" spans="1:31" s="40" customFormat="1" ht="9.75" customHeight="1" x14ac:dyDescent="0.15">
      <c r="A140" s="59"/>
      <c r="B140" s="59"/>
      <c r="C140" s="177"/>
      <c r="D140" s="39"/>
      <c r="E140" s="178"/>
      <c r="F140" s="38" t="str">
        <f>IF('4 回転'!D16="","",'4 回転'!D16)</f>
        <v/>
      </c>
      <c r="G140" s="46" t="str">
        <f>IF(F22="","","-")</f>
        <v/>
      </c>
      <c r="H140" s="38" t="str">
        <f>IF('4 回転'!F16="","",'4 回転'!F16)</f>
        <v/>
      </c>
      <c r="I140" s="178"/>
      <c r="J140" s="39"/>
      <c r="K140" s="176"/>
      <c r="L140" s="177"/>
      <c r="M140" s="39"/>
      <c r="N140" s="178"/>
      <c r="O140" s="38" t="str">
        <f>IF('4 回転'!K16="","",'4 回転'!K16)</f>
        <v/>
      </c>
      <c r="P140" s="46" t="str">
        <f>IF(O22="","","-")</f>
        <v/>
      </c>
      <c r="Q140" s="38" t="str">
        <f>IF('4 回転'!M16="","",'4 回転'!M16)</f>
        <v/>
      </c>
      <c r="R140" s="178"/>
      <c r="S140" s="39"/>
      <c r="T140" s="176"/>
      <c r="U140" s="191"/>
      <c r="V140" s="192"/>
      <c r="W140" s="192"/>
      <c r="X140" s="192"/>
      <c r="Y140" s="192"/>
      <c r="Z140" s="192"/>
      <c r="AA140" s="192"/>
      <c r="AB140" s="192"/>
      <c r="AC140" s="193"/>
      <c r="AD140" s="59"/>
      <c r="AE140" s="59"/>
    </row>
    <row r="141" spans="1:31" s="40" customFormat="1" ht="8.1" customHeight="1" x14ac:dyDescent="0.15">
      <c r="A141" s="59"/>
      <c r="B141" s="59"/>
      <c r="C141" s="177"/>
      <c r="D141" s="179" t="str">
        <f>IF('4 回転'!C16="","",'4 回転'!C16)</f>
        <v/>
      </c>
      <c r="E141" s="178"/>
      <c r="F141" s="45" t="str">
        <f>IF('4 回転'!D17="","",'4 回転'!D17)</f>
        <v/>
      </c>
      <c r="G141" s="46"/>
      <c r="H141" s="45" t="str">
        <f>IF('4 回転'!F17="","",'4 回転'!F17)</f>
        <v/>
      </c>
      <c r="I141" s="178"/>
      <c r="J141" s="179" t="str">
        <f>IF('4 回転'!G16="","",'4 回転'!G16)</f>
        <v/>
      </c>
      <c r="K141" s="176"/>
      <c r="L141" s="177"/>
      <c r="M141" s="179" t="str">
        <f>IF('4 回転'!J16="","",'4 回転'!J16)</f>
        <v/>
      </c>
      <c r="N141" s="178"/>
      <c r="O141" s="45" t="str">
        <f>IF('4 回転'!K17="","",'4 回転'!K17)</f>
        <v/>
      </c>
      <c r="P141" s="46"/>
      <c r="Q141" s="45" t="str">
        <f>IF('4 回転'!M17="","",'4 回転'!M17)</f>
        <v/>
      </c>
      <c r="R141" s="178"/>
      <c r="S141" s="179" t="str">
        <f>IF('4 回転'!N16="","",'4 回転'!N16)</f>
        <v/>
      </c>
      <c r="T141" s="176"/>
      <c r="U141" s="191"/>
      <c r="V141" s="192"/>
      <c r="W141" s="192"/>
      <c r="X141" s="192"/>
      <c r="Y141" s="192"/>
      <c r="Z141" s="192"/>
      <c r="AA141" s="192"/>
      <c r="AB141" s="192"/>
      <c r="AC141" s="193"/>
      <c r="AD141" s="59"/>
      <c r="AE141" s="59"/>
    </row>
    <row r="142" spans="1:31" s="40" customFormat="1" ht="9.75" customHeight="1" x14ac:dyDescent="0.15">
      <c r="A142" s="59"/>
      <c r="B142" s="59"/>
      <c r="C142" s="177" t="str">
        <f>IF('4 回転'!B19="","",'4 回転'!B19)</f>
        <v/>
      </c>
      <c r="D142" s="179"/>
      <c r="E142" s="178"/>
      <c r="F142" s="38" t="str">
        <f>IF('4 回転'!D18="","",'4 回転'!D18)</f>
        <v/>
      </c>
      <c r="G142" s="46" t="str">
        <f>IF(F24="","","-")</f>
        <v/>
      </c>
      <c r="H142" s="38" t="str">
        <f>IF('4 回転'!F18="","",'4 回転'!F18)</f>
        <v/>
      </c>
      <c r="I142" s="178"/>
      <c r="J142" s="179"/>
      <c r="K142" s="176" t="str">
        <f>IF('4 回転'!H19="","",'4 回転'!H19)</f>
        <v/>
      </c>
      <c r="L142" s="177" t="str">
        <f>IF('4 回転'!I19="","",'4 回転'!I19)</f>
        <v/>
      </c>
      <c r="M142" s="179"/>
      <c r="N142" s="178"/>
      <c r="O142" s="38" t="str">
        <f>IF('4 回転'!K18="","",'4 回転'!K18)</f>
        <v/>
      </c>
      <c r="P142" s="46" t="str">
        <f>IF(O24="","","-")</f>
        <v/>
      </c>
      <c r="Q142" s="38" t="str">
        <f>IF('4 回転'!M18="","",'4 回転'!M18)</f>
        <v/>
      </c>
      <c r="R142" s="178"/>
      <c r="S142" s="179"/>
      <c r="T142" s="176" t="str">
        <f>IF('4 回転'!O19="","",'4 回転'!O19)</f>
        <v/>
      </c>
      <c r="U142" s="191"/>
      <c r="V142" s="192"/>
      <c r="W142" s="192"/>
      <c r="X142" s="192"/>
      <c r="Y142" s="192"/>
      <c r="Z142" s="192"/>
      <c r="AA142" s="192"/>
      <c r="AB142" s="192"/>
      <c r="AC142" s="193"/>
      <c r="AD142" s="59"/>
      <c r="AE142" s="59"/>
    </row>
    <row r="143" spans="1:31" s="40" customFormat="1" ht="5.25" customHeight="1" x14ac:dyDescent="0.15">
      <c r="A143" s="59"/>
      <c r="B143" s="59"/>
      <c r="C143" s="177"/>
      <c r="D143" s="179"/>
      <c r="E143" s="178"/>
      <c r="F143" s="45" t="str">
        <f>IF('4 回転'!D19="","",'4 回転'!D19)</f>
        <v/>
      </c>
      <c r="G143" s="46"/>
      <c r="H143" s="45" t="str">
        <f>IF('4 回転'!F19="","",'4 回転'!F19)</f>
        <v/>
      </c>
      <c r="I143" s="178"/>
      <c r="J143" s="179"/>
      <c r="K143" s="176"/>
      <c r="L143" s="177"/>
      <c r="M143" s="179"/>
      <c r="N143" s="178"/>
      <c r="O143" s="45" t="str">
        <f>IF('4 回転'!K19="","",'4 回転'!K19)</f>
        <v/>
      </c>
      <c r="P143" s="46"/>
      <c r="Q143" s="45" t="str">
        <f>IF('4 回転'!M19="","",'4 回転'!M19)</f>
        <v/>
      </c>
      <c r="R143" s="178"/>
      <c r="S143" s="179"/>
      <c r="T143" s="176"/>
      <c r="U143" s="191"/>
      <c r="V143" s="192"/>
      <c r="W143" s="192"/>
      <c r="X143" s="192"/>
      <c r="Y143" s="192"/>
      <c r="Z143" s="192"/>
      <c r="AA143" s="192"/>
      <c r="AB143" s="192"/>
      <c r="AC143" s="193"/>
      <c r="AD143" s="59"/>
      <c r="AE143" s="59"/>
    </row>
    <row r="144" spans="1:31" s="40" customFormat="1" ht="8.1" customHeight="1" x14ac:dyDescent="0.15">
      <c r="A144" s="59"/>
      <c r="B144" s="59"/>
      <c r="C144" s="177"/>
      <c r="D144" s="46" t="str">
        <f>IF('4 回転'!C21="","",'4 回転'!C21)</f>
        <v/>
      </c>
      <c r="E144" s="178"/>
      <c r="F144" s="38" t="str">
        <f>IF('4 回転'!D20="","",'4 回転'!D20)</f>
        <v/>
      </c>
      <c r="G144" s="46" t="str">
        <f>IF(F26="","","-")</f>
        <v/>
      </c>
      <c r="H144" s="38" t="str">
        <f>IF('4 回転'!F20="","",'4 回転'!F20)</f>
        <v/>
      </c>
      <c r="I144" s="178"/>
      <c r="J144" s="46" t="str">
        <f>IF('4 回転'!G21="","",'4 回転'!G21)</f>
        <v/>
      </c>
      <c r="K144" s="176"/>
      <c r="L144" s="177"/>
      <c r="M144" s="46" t="str">
        <f>IF('4 回転'!J21="","",'4 回転'!J21)</f>
        <v/>
      </c>
      <c r="N144" s="178"/>
      <c r="O144" s="38" t="str">
        <f>IF('4 回転'!K20="","",'4 回転'!K20)</f>
        <v/>
      </c>
      <c r="P144" s="46" t="str">
        <f>IF(O26="","","-")</f>
        <v/>
      </c>
      <c r="Q144" s="38" t="str">
        <f>IF('4 回転'!M20="","",'4 回転'!M20)</f>
        <v/>
      </c>
      <c r="R144" s="178"/>
      <c r="S144" s="46" t="str">
        <f>IF('4 回転'!N21="","",'4 回転'!N21)</f>
        <v/>
      </c>
      <c r="T144" s="176"/>
      <c r="U144" s="191"/>
      <c r="V144" s="192"/>
      <c r="W144" s="192"/>
      <c r="X144" s="192"/>
      <c r="Y144" s="192"/>
      <c r="Z144" s="192"/>
      <c r="AA144" s="192"/>
      <c r="AB144" s="192"/>
      <c r="AC144" s="193"/>
      <c r="AD144" s="59"/>
      <c r="AE144" s="59"/>
    </row>
    <row r="145" spans="1:31" s="40" customFormat="1" ht="5.25" customHeight="1" x14ac:dyDescent="0.15">
      <c r="A145" s="59"/>
      <c r="B145" s="59"/>
      <c r="C145" s="54"/>
      <c r="D145" s="39"/>
      <c r="E145" s="178"/>
      <c r="F145" s="45" t="str">
        <f>IF('4 回転'!D21="","",'4 回転'!D21)</f>
        <v/>
      </c>
      <c r="G145" s="46"/>
      <c r="H145" s="45" t="str">
        <f>IF('4 回転'!F21="","",'4 回転'!F21)</f>
        <v/>
      </c>
      <c r="I145" s="178"/>
      <c r="J145" s="39"/>
      <c r="K145" s="55"/>
      <c r="L145" s="54"/>
      <c r="M145" s="39"/>
      <c r="N145" s="178"/>
      <c r="O145" s="45" t="str">
        <f>IF('4 回転'!K21="","",'4 回転'!K21)</f>
        <v/>
      </c>
      <c r="P145" s="46"/>
      <c r="Q145" s="45" t="str">
        <f>IF('4 回転'!M21="","",'4 回転'!M21)</f>
        <v/>
      </c>
      <c r="R145" s="178"/>
      <c r="S145" s="39"/>
      <c r="T145" s="55"/>
      <c r="U145" s="191"/>
      <c r="V145" s="192"/>
      <c r="W145" s="192"/>
      <c r="X145" s="192"/>
      <c r="Y145" s="192"/>
      <c r="Z145" s="192"/>
      <c r="AA145" s="192"/>
      <c r="AB145" s="192"/>
      <c r="AC145" s="193"/>
      <c r="AD145" s="59"/>
      <c r="AE145" s="59"/>
    </row>
    <row r="146" spans="1:31" s="40" customFormat="1" ht="5.25" customHeight="1" x14ac:dyDescent="0.15">
      <c r="A146" s="59"/>
      <c r="B146" s="59"/>
      <c r="C146" s="177" t="str">
        <f>IF('4 回転'!B22="","",'4 回転'!B22)</f>
        <v/>
      </c>
      <c r="D146" s="39"/>
      <c r="E146" s="178"/>
      <c r="F146" s="45"/>
      <c r="G146" s="46"/>
      <c r="H146" s="45"/>
      <c r="I146" s="178"/>
      <c r="J146" s="39"/>
      <c r="K146" s="176" t="str">
        <f>IF('4 回転'!H22="","",'4 回転'!H22)</f>
        <v/>
      </c>
      <c r="L146" s="177" t="str">
        <f>IF('4 回転'!I22="","",'4 回転'!I22)</f>
        <v/>
      </c>
      <c r="M146" s="39"/>
      <c r="N146" s="178"/>
      <c r="O146" s="45"/>
      <c r="P146" s="46"/>
      <c r="Q146" s="45"/>
      <c r="R146" s="178"/>
      <c r="S146" s="39"/>
      <c r="T146" s="176" t="str">
        <f>IF('4 回転'!O22="","",'4 回転'!O22)</f>
        <v/>
      </c>
      <c r="U146" s="191"/>
      <c r="V146" s="192"/>
      <c r="W146" s="192"/>
      <c r="X146" s="192"/>
      <c r="Y146" s="192"/>
      <c r="Z146" s="192"/>
      <c r="AA146" s="192"/>
      <c r="AB146" s="192"/>
      <c r="AC146" s="193"/>
      <c r="AD146" s="59"/>
      <c r="AE146" s="59"/>
    </row>
    <row r="147" spans="1:31" s="40" customFormat="1" ht="9.75" customHeight="1" x14ac:dyDescent="0.15">
      <c r="A147" s="59"/>
      <c r="B147" s="59"/>
      <c r="C147" s="177"/>
      <c r="D147" s="39"/>
      <c r="E147" s="178"/>
      <c r="F147" s="38" t="str">
        <f>IF('4 回転'!D22="","",'4 回転'!D22)</f>
        <v/>
      </c>
      <c r="G147" s="46" t="str">
        <f>IF(F29="","","-")</f>
        <v/>
      </c>
      <c r="H147" s="38" t="str">
        <f>IF('4 回転'!F22="","",'4 回転'!F22)</f>
        <v/>
      </c>
      <c r="I147" s="178"/>
      <c r="J147" s="39"/>
      <c r="K147" s="176"/>
      <c r="L147" s="177"/>
      <c r="M147" s="39"/>
      <c r="N147" s="178"/>
      <c r="O147" s="38" t="str">
        <f>IF('4 回転'!K22="","",'4 回転'!K22)</f>
        <v/>
      </c>
      <c r="P147" s="46" t="str">
        <f>IF(O29="","","-")</f>
        <v/>
      </c>
      <c r="Q147" s="38" t="str">
        <f>IF('4 回転'!M22="","",'4 回転'!M22)</f>
        <v/>
      </c>
      <c r="R147" s="178"/>
      <c r="S147" s="39"/>
      <c r="T147" s="176"/>
      <c r="U147" s="191"/>
      <c r="V147" s="192"/>
      <c r="W147" s="192"/>
      <c r="X147" s="192"/>
      <c r="Y147" s="192"/>
      <c r="Z147" s="192"/>
      <c r="AA147" s="192"/>
      <c r="AB147" s="192"/>
      <c r="AC147" s="193"/>
      <c r="AD147" s="59"/>
      <c r="AE147" s="59"/>
    </row>
    <row r="148" spans="1:31" s="40" customFormat="1" ht="8.1" customHeight="1" x14ac:dyDescent="0.15">
      <c r="A148" s="59"/>
      <c r="B148" s="59"/>
      <c r="C148" s="79" t="str">
        <f>IF(メンバーチェンジ!C18="","","[メンチェン前："&amp;オーダー!C34&amp;"]")</f>
        <v/>
      </c>
      <c r="D148" s="179" t="str">
        <f>IF('4 回転'!C22="","",'4 回転'!C22)</f>
        <v/>
      </c>
      <c r="E148" s="178"/>
      <c r="F148" s="45" t="str">
        <f>IF('4 回転'!D23="","",'4 回転'!D23)</f>
        <v/>
      </c>
      <c r="G148" s="46"/>
      <c r="H148" s="45" t="str">
        <f>IF('4 回転'!F23="","",'4 回転'!F23)</f>
        <v/>
      </c>
      <c r="I148" s="178"/>
      <c r="J148" s="179" t="str">
        <f>IF('4 回転'!G22="","",'4 回転'!G22)</f>
        <v/>
      </c>
      <c r="K148" s="78" t="str">
        <f>IF(メンバーチェンジ!E18="","","[メンチェン前："&amp;オーダー!E34&amp;"]")</f>
        <v/>
      </c>
      <c r="L148" s="79" t="str">
        <f>IF(メンバーチェンジ!F18="","","[メンチェン前："&amp;オーダー!F34&amp;"]")</f>
        <v/>
      </c>
      <c r="M148" s="179" t="str">
        <f>IF('4 回転'!J22="","",'4 回転'!J22)</f>
        <v/>
      </c>
      <c r="N148" s="178"/>
      <c r="O148" s="45" t="str">
        <f>IF('4 回転'!K23="","",'4 回転'!K23)</f>
        <v/>
      </c>
      <c r="P148" s="46"/>
      <c r="Q148" s="45" t="str">
        <f>IF('4 回転'!M23="","",'4 回転'!M23)</f>
        <v/>
      </c>
      <c r="R148" s="178"/>
      <c r="S148" s="179" t="str">
        <f>IF('4 回転'!N22="","",'4 回転'!N22)</f>
        <v/>
      </c>
      <c r="T148" s="78" t="str">
        <f>IF(メンバーチェンジ!H18="","","[メンチェン前："&amp;オーダー!H34&amp;"]")</f>
        <v/>
      </c>
      <c r="U148" s="191"/>
      <c r="V148" s="192"/>
      <c r="W148" s="192"/>
      <c r="X148" s="192"/>
      <c r="Y148" s="192"/>
      <c r="Z148" s="192"/>
      <c r="AA148" s="192"/>
      <c r="AB148" s="192"/>
      <c r="AC148" s="193"/>
      <c r="AD148" s="59"/>
      <c r="AE148" s="59"/>
    </row>
    <row r="149" spans="1:31" s="40" customFormat="1" ht="9.75" customHeight="1" x14ac:dyDescent="0.15">
      <c r="A149" s="59"/>
      <c r="B149" s="59"/>
      <c r="C149" s="177" t="str">
        <f>IF('4 回転'!B25="","",'4 回転'!B25)</f>
        <v/>
      </c>
      <c r="D149" s="179"/>
      <c r="E149" s="178"/>
      <c r="F149" s="38" t="str">
        <f>IF('4 回転'!D24="","",'4 回転'!D24)</f>
        <v/>
      </c>
      <c r="G149" s="46" t="str">
        <f>IF(F31="","","-")</f>
        <v/>
      </c>
      <c r="H149" s="38" t="str">
        <f>IF('4 回転'!F24="","",'4 回転'!F24)</f>
        <v/>
      </c>
      <c r="I149" s="178"/>
      <c r="J149" s="179"/>
      <c r="K149" s="176" t="str">
        <f>IF('4 回転'!H25="","",'4 回転'!H25)</f>
        <v/>
      </c>
      <c r="L149" s="177" t="str">
        <f>IF('4 回転'!I25="","",'4 回転'!I25)</f>
        <v/>
      </c>
      <c r="M149" s="179"/>
      <c r="N149" s="178"/>
      <c r="O149" s="38" t="str">
        <f>IF('4 回転'!K24="","",'4 回転'!K24)</f>
        <v/>
      </c>
      <c r="P149" s="46" t="str">
        <f>IF(O31="","","-")</f>
        <v/>
      </c>
      <c r="Q149" s="38" t="str">
        <f>IF('4 回転'!M24="","",'4 回転'!M24)</f>
        <v/>
      </c>
      <c r="R149" s="178"/>
      <c r="S149" s="179"/>
      <c r="T149" s="176" t="str">
        <f>IF('4 回転'!O25="","",'4 回転'!O25)</f>
        <v/>
      </c>
      <c r="U149" s="191"/>
      <c r="V149" s="192"/>
      <c r="W149" s="192"/>
      <c r="X149" s="192"/>
      <c r="Y149" s="192"/>
      <c r="Z149" s="192"/>
      <c r="AA149" s="192"/>
      <c r="AB149" s="192"/>
      <c r="AC149" s="193"/>
      <c r="AD149" s="59"/>
      <c r="AE149" s="59"/>
    </row>
    <row r="150" spans="1:31" s="40" customFormat="1" ht="5.25" customHeight="1" x14ac:dyDescent="0.15">
      <c r="A150" s="59"/>
      <c r="B150" s="59"/>
      <c r="C150" s="177"/>
      <c r="D150" s="179"/>
      <c r="E150" s="178"/>
      <c r="F150" s="45" t="str">
        <f>IF('4 回転'!D25="","",'4 回転'!D25)</f>
        <v/>
      </c>
      <c r="G150" s="46"/>
      <c r="H150" s="45" t="str">
        <f>IF('4 回転'!F25="","",'4 回転'!F25)</f>
        <v/>
      </c>
      <c r="I150" s="178"/>
      <c r="J150" s="179"/>
      <c r="K150" s="176"/>
      <c r="L150" s="177"/>
      <c r="M150" s="179"/>
      <c r="N150" s="178"/>
      <c r="O150" s="45" t="str">
        <f>IF('4 回転'!K25="","",'4 回転'!K25)</f>
        <v/>
      </c>
      <c r="P150" s="46"/>
      <c r="Q150" s="45" t="str">
        <f>IF('4 回転'!M25="","",'4 回転'!M25)</f>
        <v/>
      </c>
      <c r="R150" s="178"/>
      <c r="S150" s="179"/>
      <c r="T150" s="176"/>
      <c r="U150" s="191"/>
      <c r="V150" s="192"/>
      <c r="W150" s="192"/>
      <c r="X150" s="192"/>
      <c r="Y150" s="192"/>
      <c r="Z150" s="192"/>
      <c r="AA150" s="192"/>
      <c r="AB150" s="192"/>
      <c r="AC150" s="193"/>
      <c r="AD150" s="59"/>
      <c r="AE150" s="59"/>
    </row>
    <row r="151" spans="1:31" s="40" customFormat="1" ht="8.1" customHeight="1" x14ac:dyDescent="0.15">
      <c r="A151" s="59"/>
      <c r="B151" s="59"/>
      <c r="C151" s="79" t="str">
        <f>IF(メンバーチェンジ!C19="","","[メンチェン前："&amp;オーダー!C35&amp;"]")</f>
        <v/>
      </c>
      <c r="D151" s="46" t="str">
        <f>IF('4 回転'!C27="","",'4 回転'!C27)</f>
        <v/>
      </c>
      <c r="E151" s="178"/>
      <c r="F151" s="38" t="str">
        <f>IF('4 回転'!D26="","",'4 回転'!D26)</f>
        <v/>
      </c>
      <c r="G151" s="46" t="str">
        <f>IF(F33="","","-")</f>
        <v/>
      </c>
      <c r="H151" s="38" t="str">
        <f>IF('4 回転'!F26="","",'4 回転'!F26)</f>
        <v/>
      </c>
      <c r="I151" s="178"/>
      <c r="J151" s="46" t="str">
        <f>IF('4 回転'!G27="","",'4 回転'!G27)</f>
        <v/>
      </c>
      <c r="K151" s="78" t="str">
        <f>IF(メンバーチェンジ!E19="","","[メンチェン前："&amp;オーダー!E35&amp;"]")</f>
        <v/>
      </c>
      <c r="L151" s="79" t="str">
        <f>IF(メンバーチェンジ!F19="","","[メンチェン前："&amp;オーダー!F35&amp;"]")</f>
        <v/>
      </c>
      <c r="M151" s="46" t="str">
        <f>IF('4 回転'!J27="","",'4 回転'!J27)</f>
        <v/>
      </c>
      <c r="N151" s="178"/>
      <c r="O151" s="38" t="str">
        <f>IF('4 回転'!K26="","",'4 回転'!K26)</f>
        <v/>
      </c>
      <c r="P151" s="46" t="str">
        <f>IF(O33="","","-")</f>
        <v/>
      </c>
      <c r="Q151" s="38" t="str">
        <f>IF('4 回転'!M26="","",'4 回転'!M26)</f>
        <v/>
      </c>
      <c r="R151" s="178"/>
      <c r="S151" s="46" t="str">
        <f>IF('4 回転'!N27="","",'4 回転'!N27)</f>
        <v/>
      </c>
      <c r="T151" s="78" t="str">
        <f>IF(メンバーチェンジ!H19="","","[メンチェン前："&amp;オーダー!H35&amp;"]")</f>
        <v/>
      </c>
      <c r="U151" s="191"/>
      <c r="V151" s="192"/>
      <c r="W151" s="192"/>
      <c r="X151" s="192"/>
      <c r="Y151" s="192"/>
      <c r="Z151" s="192"/>
      <c r="AA151" s="192"/>
      <c r="AB151" s="192"/>
      <c r="AC151" s="193"/>
      <c r="AD151" s="59"/>
      <c r="AE151" s="59"/>
    </row>
    <row r="152" spans="1:31" s="40" customFormat="1" ht="5.25" customHeight="1" x14ac:dyDescent="0.15">
      <c r="A152" s="59"/>
      <c r="B152" s="59"/>
      <c r="C152" s="54"/>
      <c r="D152" s="39"/>
      <c r="E152" s="178"/>
      <c r="F152" s="45" t="str">
        <f>IF('4 回転'!D27="","",'4 回転'!D27)</f>
        <v/>
      </c>
      <c r="G152" s="46"/>
      <c r="H152" s="45" t="str">
        <f>IF('4 回転'!F27="","",'4 回転'!F27)</f>
        <v/>
      </c>
      <c r="I152" s="178"/>
      <c r="J152" s="39"/>
      <c r="K152" s="55"/>
      <c r="L152" s="54"/>
      <c r="M152" s="39"/>
      <c r="N152" s="178"/>
      <c r="O152" s="45" t="str">
        <f>IF('4 回転'!K27="","",'4 回転'!K27)</f>
        <v/>
      </c>
      <c r="P152" s="46"/>
      <c r="Q152" s="45" t="str">
        <f>IF('4 回転'!M27="","",'4 回転'!M27)</f>
        <v/>
      </c>
      <c r="R152" s="178"/>
      <c r="S152" s="39"/>
      <c r="T152" s="55"/>
      <c r="U152" s="191"/>
      <c r="V152" s="192"/>
      <c r="W152" s="192"/>
      <c r="X152" s="192"/>
      <c r="Y152" s="192"/>
      <c r="Z152" s="192"/>
      <c r="AA152" s="192"/>
      <c r="AB152" s="192"/>
      <c r="AC152" s="193"/>
      <c r="AD152" s="59"/>
      <c r="AE152" s="59"/>
    </row>
    <row r="153" spans="1:31" s="40" customFormat="1" ht="5.25" customHeight="1" x14ac:dyDescent="0.15">
      <c r="A153" s="59"/>
      <c r="B153" s="59"/>
      <c r="C153" s="56"/>
      <c r="D153" s="39"/>
      <c r="E153" s="178"/>
      <c r="F153" s="45"/>
      <c r="G153" s="46"/>
      <c r="H153" s="45"/>
      <c r="I153" s="178"/>
      <c r="J153" s="39"/>
      <c r="K153" s="47"/>
      <c r="L153" s="56"/>
      <c r="M153" s="39"/>
      <c r="N153" s="178"/>
      <c r="O153" s="45"/>
      <c r="P153" s="46"/>
      <c r="Q153" s="45"/>
      <c r="R153" s="178"/>
      <c r="S153" s="39"/>
      <c r="T153" s="47"/>
      <c r="U153" s="191"/>
      <c r="V153" s="192"/>
      <c r="W153" s="192"/>
      <c r="X153" s="192"/>
      <c r="Y153" s="192"/>
      <c r="Z153" s="192"/>
      <c r="AA153" s="192"/>
      <c r="AB153" s="192"/>
      <c r="AC153" s="193"/>
      <c r="AD153" s="59"/>
      <c r="AE153" s="59"/>
    </row>
    <row r="154" spans="1:31" s="40" customFormat="1" ht="9.75" customHeight="1" x14ac:dyDescent="0.15">
      <c r="A154" s="59"/>
      <c r="B154" s="59"/>
      <c r="C154" s="56"/>
      <c r="D154" s="39"/>
      <c r="E154" s="178"/>
      <c r="F154" s="38" t="str">
        <f>IF('4 回転'!D28="","",'4 回転'!D28)</f>
        <v/>
      </c>
      <c r="G154" s="46" t="str">
        <f>IF(F36="","","-")</f>
        <v/>
      </c>
      <c r="H154" s="38" t="str">
        <f>IF('4 回転'!F28="","",'4 回転'!F28)</f>
        <v/>
      </c>
      <c r="I154" s="178"/>
      <c r="J154" s="39"/>
      <c r="K154" s="47"/>
      <c r="L154" s="56"/>
      <c r="M154" s="39"/>
      <c r="N154" s="178"/>
      <c r="O154" s="38" t="str">
        <f>IF('4 回転'!K28="","",'4 回転'!K28)</f>
        <v/>
      </c>
      <c r="P154" s="46" t="str">
        <f>IF(O36="","","-")</f>
        <v/>
      </c>
      <c r="Q154" s="38" t="str">
        <f>IF('4 回転'!M28="","",'4 回転'!M28)</f>
        <v/>
      </c>
      <c r="R154" s="178"/>
      <c r="S154" s="39"/>
      <c r="T154" s="47"/>
      <c r="U154" s="191"/>
      <c r="V154" s="192"/>
      <c r="W154" s="192"/>
      <c r="X154" s="192"/>
      <c r="Y154" s="192"/>
      <c r="Z154" s="192"/>
      <c r="AA154" s="192"/>
      <c r="AB154" s="192"/>
      <c r="AC154" s="193"/>
      <c r="AD154" s="59"/>
      <c r="AE154" s="59"/>
    </row>
    <row r="155" spans="1:31" s="40" customFormat="1" ht="8.1" customHeight="1" x14ac:dyDescent="0.15">
      <c r="A155" s="59"/>
      <c r="B155" s="59"/>
      <c r="C155" s="177" t="str">
        <f>IF('4 回転'!B28="","",'4 回転'!B28)</f>
        <v/>
      </c>
      <c r="D155" s="179" t="str">
        <f>IF('4 回転'!C28="","",'4 回転'!C28)</f>
        <v/>
      </c>
      <c r="E155" s="178"/>
      <c r="F155" s="45" t="str">
        <f>IF('4 回転'!D29="","",'4 回転'!D29)</f>
        <v/>
      </c>
      <c r="G155" s="46"/>
      <c r="H155" s="45" t="str">
        <f>IF('4 回転'!F29="","",'4 回転'!F29)</f>
        <v/>
      </c>
      <c r="I155" s="178"/>
      <c r="J155" s="179" t="str">
        <f>IF('4 回転'!G28="","",'4 回転'!G28)</f>
        <v/>
      </c>
      <c r="K155" s="176" t="str">
        <f>IF('4 回転'!H28="","",'4 回転'!H28)</f>
        <v/>
      </c>
      <c r="L155" s="177" t="str">
        <f>IF('4 回転'!I28="","",'4 回転'!I28)</f>
        <v/>
      </c>
      <c r="M155" s="179" t="str">
        <f>IF('4 回転'!J28="","",'4 回転'!J28)</f>
        <v/>
      </c>
      <c r="N155" s="178"/>
      <c r="O155" s="45" t="str">
        <f>IF('4 回転'!K29="","",'4 回転'!K29)</f>
        <v/>
      </c>
      <c r="P155" s="46"/>
      <c r="Q155" s="38" t="str">
        <f>IF('4 回転'!M29="","",'4 回転'!M29)</f>
        <v/>
      </c>
      <c r="R155" s="178"/>
      <c r="S155" s="179" t="str">
        <f>IF('4 回転'!N28="","",'4 回転'!N28)</f>
        <v/>
      </c>
      <c r="T155" s="176" t="str">
        <f>IF('4 回転'!O28="","",'4 回転'!O28)</f>
        <v/>
      </c>
      <c r="U155" s="191"/>
      <c r="V155" s="192"/>
      <c r="W155" s="192"/>
      <c r="X155" s="192"/>
      <c r="Y155" s="192"/>
      <c r="Z155" s="192"/>
      <c r="AA155" s="192"/>
      <c r="AB155" s="192"/>
      <c r="AC155" s="193"/>
      <c r="AD155" s="59"/>
      <c r="AE155" s="59"/>
    </row>
    <row r="156" spans="1:31" s="40" customFormat="1" ht="9.75" customHeight="1" x14ac:dyDescent="0.15">
      <c r="A156" s="59"/>
      <c r="B156" s="59"/>
      <c r="C156" s="177"/>
      <c r="D156" s="179"/>
      <c r="E156" s="178"/>
      <c r="F156" s="38" t="str">
        <f>IF('4 回転'!D30="","",'4 回転'!D30)</f>
        <v/>
      </c>
      <c r="G156" s="46" t="str">
        <f>IF(F38="","","-")</f>
        <v/>
      </c>
      <c r="H156" s="38" t="str">
        <f>IF('4 回転'!F30="","",'4 回転'!F30)</f>
        <v/>
      </c>
      <c r="I156" s="178"/>
      <c r="J156" s="179"/>
      <c r="K156" s="176"/>
      <c r="L156" s="177"/>
      <c r="M156" s="179"/>
      <c r="N156" s="178"/>
      <c r="O156" s="38" t="str">
        <f>IF('4 回転'!K30="","",'4 回転'!K30)</f>
        <v/>
      </c>
      <c r="P156" s="46" t="str">
        <f>IF(O38="","","-")</f>
        <v/>
      </c>
      <c r="Q156" s="38" t="str">
        <f>IF('4 回転'!M30="","",'4 回転'!M30)</f>
        <v/>
      </c>
      <c r="R156" s="178"/>
      <c r="S156" s="179"/>
      <c r="T156" s="176"/>
      <c r="U156" s="191"/>
      <c r="V156" s="192"/>
      <c r="W156" s="192"/>
      <c r="X156" s="192"/>
      <c r="Y156" s="192"/>
      <c r="Z156" s="192"/>
      <c r="AA156" s="192"/>
      <c r="AB156" s="192"/>
      <c r="AC156" s="193"/>
      <c r="AD156" s="59"/>
      <c r="AE156" s="59"/>
    </row>
    <row r="157" spans="1:31" s="40" customFormat="1" ht="5.25" customHeight="1" x14ac:dyDescent="0.15">
      <c r="A157" s="59"/>
      <c r="B157" s="59"/>
      <c r="C157" s="177"/>
      <c r="D157" s="179"/>
      <c r="E157" s="178"/>
      <c r="F157" s="45" t="str">
        <f>IF('4 回転'!D31="","",'4 回転'!D31)</f>
        <v/>
      </c>
      <c r="G157" s="46"/>
      <c r="H157" s="45" t="str">
        <f>IF('4 回転'!F31="","",'4 回転'!F31)</f>
        <v/>
      </c>
      <c r="I157" s="178"/>
      <c r="J157" s="179"/>
      <c r="K157" s="176"/>
      <c r="L157" s="177"/>
      <c r="M157" s="179"/>
      <c r="N157" s="178"/>
      <c r="O157" s="45" t="str">
        <f>IF('4 回転'!K31="","",'4 回転'!K31)</f>
        <v/>
      </c>
      <c r="P157" s="46"/>
      <c r="Q157" s="38" t="str">
        <f>IF('4 回転'!M31="","",'4 回転'!M31)</f>
        <v/>
      </c>
      <c r="R157" s="178"/>
      <c r="S157" s="179"/>
      <c r="T157" s="176"/>
      <c r="U157" s="191"/>
      <c r="V157" s="192"/>
      <c r="W157" s="192"/>
      <c r="X157" s="192"/>
      <c r="Y157" s="192"/>
      <c r="Z157" s="192"/>
      <c r="AA157" s="192"/>
      <c r="AB157" s="192"/>
      <c r="AC157" s="193"/>
      <c r="AD157" s="59"/>
      <c r="AE157" s="59"/>
    </row>
    <row r="158" spans="1:31" s="40" customFormat="1" ht="8.1" customHeight="1" x14ac:dyDescent="0.15">
      <c r="A158" s="59"/>
      <c r="B158" s="59"/>
      <c r="C158" s="177" t="str">
        <f>IF(メンバーチェンジ!C20="","","[メンチェン前："&amp;オーダー!C36&amp;"]")</f>
        <v/>
      </c>
      <c r="D158" s="46" t="str">
        <f>IF('4 回転'!C33="","",'4 回転'!C33)</f>
        <v/>
      </c>
      <c r="E158" s="178"/>
      <c r="F158" s="38" t="str">
        <f>IF('4 回転'!D32="","",'4 回転'!D32)</f>
        <v/>
      </c>
      <c r="G158" s="46" t="str">
        <f>IF(F40="","","-")</f>
        <v/>
      </c>
      <c r="H158" s="38" t="str">
        <f>IF('4 回転'!F32="","",'4 回転'!F32)</f>
        <v/>
      </c>
      <c r="I158" s="178"/>
      <c r="J158" s="46" t="str">
        <f>IF('4 回転'!G33="","",'4 回転'!G33)</f>
        <v/>
      </c>
      <c r="K158" s="176" t="str">
        <f>IF(メンバーチェンジ!E20="","","[メンチェン前："&amp;オーダー!E36&amp;"]")</f>
        <v/>
      </c>
      <c r="L158" s="177" t="str">
        <f>IF(メンバーチェンジ!F20="","","[メンチェン前："&amp;オーダー!F36&amp;"]")</f>
        <v/>
      </c>
      <c r="M158" s="46" t="str">
        <f>IF('4 回転'!J33="","",'4 回転'!J33)</f>
        <v/>
      </c>
      <c r="N158" s="178"/>
      <c r="O158" s="38" t="str">
        <f>IF('4 回転'!K32="","",'4 回転'!K32)</f>
        <v/>
      </c>
      <c r="P158" s="46" t="str">
        <f>IF(O40="","","-")</f>
        <v/>
      </c>
      <c r="Q158" s="38" t="str">
        <f>IF('4 回転'!M32="","",'4 回転'!M32)</f>
        <v/>
      </c>
      <c r="R158" s="178"/>
      <c r="S158" s="46" t="str">
        <f>IF('4 回転'!N33="","",'4 回転'!N33)</f>
        <v/>
      </c>
      <c r="T158" s="176" t="str">
        <f>IF(メンバーチェンジ!H20="","","[メンチェン前："&amp;オーダー!H36&amp;"]")</f>
        <v/>
      </c>
      <c r="U158" s="191"/>
      <c r="V158" s="192"/>
      <c r="W158" s="192"/>
      <c r="X158" s="192"/>
      <c r="Y158" s="192"/>
      <c r="Z158" s="192"/>
      <c r="AA158" s="192"/>
      <c r="AB158" s="192"/>
      <c r="AC158" s="193"/>
      <c r="AD158" s="59"/>
      <c r="AE158" s="59"/>
    </row>
    <row r="159" spans="1:31" s="40" customFormat="1" ht="5.25" customHeight="1" x14ac:dyDescent="0.15">
      <c r="A159" s="59"/>
      <c r="B159" s="59"/>
      <c r="C159" s="177"/>
      <c r="D159" s="39"/>
      <c r="E159" s="178"/>
      <c r="F159" s="45" t="str">
        <f>IF('4 回転'!D33="","",'4 回転'!D33)</f>
        <v/>
      </c>
      <c r="G159" s="46"/>
      <c r="H159" s="45" t="str">
        <f>IF('4 回転'!F33="","",'4 回転'!F33)</f>
        <v/>
      </c>
      <c r="I159" s="178"/>
      <c r="J159" s="39"/>
      <c r="K159" s="176"/>
      <c r="L159" s="177"/>
      <c r="M159" s="39"/>
      <c r="N159" s="178"/>
      <c r="O159" s="45" t="str">
        <f>IF('4 回転'!K33="","",'4 回転'!K33)</f>
        <v/>
      </c>
      <c r="P159" s="46"/>
      <c r="Q159" s="38" t="str">
        <f>IF('4 回転'!M33="","",'4 回転'!M33)</f>
        <v/>
      </c>
      <c r="R159" s="178"/>
      <c r="S159" s="39"/>
      <c r="T159" s="176"/>
      <c r="U159" s="191"/>
      <c r="V159" s="192"/>
      <c r="W159" s="192"/>
      <c r="X159" s="192"/>
      <c r="Y159" s="192"/>
      <c r="Z159" s="192"/>
      <c r="AA159" s="192"/>
      <c r="AB159" s="192"/>
      <c r="AC159" s="193"/>
      <c r="AD159" s="59"/>
      <c r="AE159" s="59"/>
    </row>
    <row r="160" spans="1:31" s="40" customFormat="1" ht="7.5" customHeight="1" thickBot="1" x14ac:dyDescent="0.2">
      <c r="A160" s="59"/>
      <c r="B160" s="59"/>
      <c r="C160" s="48"/>
      <c r="D160" s="49"/>
      <c r="E160" s="50"/>
      <c r="F160" s="51"/>
      <c r="G160" s="51"/>
      <c r="H160" s="51"/>
      <c r="I160" s="50"/>
      <c r="J160" s="49"/>
      <c r="K160" s="52"/>
      <c r="L160" s="48"/>
      <c r="M160" s="49"/>
      <c r="N160" s="50"/>
      <c r="O160" s="51"/>
      <c r="P160" s="51"/>
      <c r="Q160" s="51"/>
      <c r="R160" s="50"/>
      <c r="S160" s="49"/>
      <c r="T160" s="52"/>
      <c r="U160" s="194"/>
      <c r="V160" s="195"/>
      <c r="W160" s="195"/>
      <c r="X160" s="195"/>
      <c r="Y160" s="195"/>
      <c r="Z160" s="195"/>
      <c r="AA160" s="195"/>
      <c r="AB160" s="195"/>
      <c r="AC160" s="196"/>
      <c r="AD160" s="59"/>
      <c r="AE160" s="59"/>
    </row>
    <row r="161" spans="1:31" s="40" customFormat="1" ht="15" customHeight="1" x14ac:dyDescent="0.15">
      <c r="A161" s="59"/>
      <c r="B161" s="59"/>
      <c r="C161" s="184">
        <f>'5 回転'!B2</f>
        <v>0</v>
      </c>
      <c r="D161" s="185"/>
      <c r="E161" s="180">
        <f>IF('5 回転'!D2="","",'5 回転'!D2)</f>
        <v>0</v>
      </c>
      <c r="F161" s="180"/>
      <c r="G161" s="44" t="s">
        <v>27</v>
      </c>
      <c r="H161" s="180">
        <f>IF('5 回転'!F2="","",'5 回転'!F2)</f>
        <v>0</v>
      </c>
      <c r="I161" s="180"/>
      <c r="J161" s="185">
        <f>'5 回転'!H2</f>
        <v>0</v>
      </c>
      <c r="K161" s="187"/>
      <c r="L161" s="184">
        <f>'5 回転'!I2</f>
        <v>0</v>
      </c>
      <c r="M161" s="185"/>
      <c r="N161" s="180">
        <f>IF('5 回転'!K2="","",'5 回転'!K2)</f>
        <v>0</v>
      </c>
      <c r="O161" s="180"/>
      <c r="P161" s="44" t="s">
        <v>27</v>
      </c>
      <c r="Q161" s="180">
        <f>IF('5 回転'!M2="","",'5 回転'!M2)</f>
        <v>0</v>
      </c>
      <c r="R161" s="180"/>
      <c r="S161" s="185">
        <f>'5 回転'!O2</f>
        <v>0</v>
      </c>
      <c r="T161" s="187"/>
      <c r="U161" s="188"/>
      <c r="V161" s="189"/>
      <c r="W161" s="189"/>
      <c r="X161" s="189"/>
      <c r="Y161" s="189"/>
      <c r="Z161" s="189"/>
      <c r="AA161" s="189"/>
      <c r="AB161" s="189"/>
      <c r="AC161" s="190"/>
      <c r="AD161" s="59"/>
      <c r="AE161" s="59"/>
    </row>
    <row r="162" spans="1:31" s="41" customFormat="1" ht="7.5" customHeight="1" x14ac:dyDescent="0.15">
      <c r="A162" s="59"/>
      <c r="B162" s="59"/>
      <c r="C162" s="177"/>
      <c r="D162" s="186"/>
      <c r="E162" s="181" t="str">
        <f>IF('5 回転'!D3="","",'5 回転'!D3)</f>
        <v/>
      </c>
      <c r="F162" s="181"/>
      <c r="G162" s="45"/>
      <c r="H162" s="181" t="str">
        <f>IF('5 回転'!F3="","",'5 回転'!F3)</f>
        <v/>
      </c>
      <c r="I162" s="181"/>
      <c r="J162" s="186"/>
      <c r="K162" s="176"/>
      <c r="L162" s="177"/>
      <c r="M162" s="186"/>
      <c r="N162" s="181" t="str">
        <f>IF('5 回転'!K3="","",'5 回転'!K3)</f>
        <v/>
      </c>
      <c r="O162" s="181"/>
      <c r="P162" s="45"/>
      <c r="Q162" s="181" t="str">
        <f>IF('5 回転'!M3="","",'5 回転'!M3)</f>
        <v/>
      </c>
      <c r="R162" s="181"/>
      <c r="S162" s="186"/>
      <c r="T162" s="176"/>
      <c r="U162" s="191"/>
      <c r="V162" s="192"/>
      <c r="W162" s="192"/>
      <c r="X162" s="192"/>
      <c r="Y162" s="192"/>
      <c r="Z162" s="192"/>
      <c r="AA162" s="192"/>
      <c r="AB162" s="192"/>
      <c r="AC162" s="193"/>
      <c r="AD162" s="59"/>
      <c r="AE162" s="59"/>
    </row>
    <row r="163" spans="1:31" s="40" customFormat="1" ht="5.25" customHeight="1" x14ac:dyDescent="0.15">
      <c r="A163" s="59"/>
      <c r="B163" s="59"/>
      <c r="C163" s="56"/>
      <c r="D163" s="39"/>
      <c r="E163" s="178"/>
      <c r="F163" s="45"/>
      <c r="G163" s="46"/>
      <c r="H163" s="45"/>
      <c r="I163" s="178"/>
      <c r="J163" s="39"/>
      <c r="K163" s="57"/>
      <c r="L163" s="56"/>
      <c r="M163" s="39"/>
      <c r="N163" s="178"/>
      <c r="O163" s="45"/>
      <c r="P163" s="46"/>
      <c r="Q163" s="45"/>
      <c r="R163" s="178"/>
      <c r="S163" s="39"/>
      <c r="T163" s="57"/>
      <c r="U163" s="191"/>
      <c r="V163" s="192"/>
      <c r="W163" s="192"/>
      <c r="X163" s="192"/>
      <c r="Y163" s="192"/>
      <c r="Z163" s="192"/>
      <c r="AA163" s="192"/>
      <c r="AB163" s="192"/>
      <c r="AC163" s="193"/>
      <c r="AD163" s="59"/>
      <c r="AE163" s="59"/>
    </row>
    <row r="164" spans="1:31" s="40" customFormat="1" ht="9.75" customHeight="1" x14ac:dyDescent="0.15">
      <c r="A164" s="59"/>
      <c r="B164" s="59"/>
      <c r="C164" s="56"/>
      <c r="D164" s="39"/>
      <c r="E164" s="178"/>
      <c r="F164" s="38" t="str">
        <f>IF('5 回転'!D4="","",'5 回転'!D4)</f>
        <v/>
      </c>
      <c r="G164" s="46" t="str">
        <f>IF(F8="","","-")</f>
        <v/>
      </c>
      <c r="H164" s="38" t="str">
        <f>IF('5 回転'!F4="","",'5 回転'!F4)</f>
        <v/>
      </c>
      <c r="I164" s="178"/>
      <c r="J164" s="39"/>
      <c r="K164" s="57"/>
      <c r="L164" s="56"/>
      <c r="M164" s="39"/>
      <c r="N164" s="178"/>
      <c r="O164" s="38" t="str">
        <f>IF('5 回転'!K4="","",'5 回転'!K4)</f>
        <v/>
      </c>
      <c r="P164" s="46" t="str">
        <f>IF(O8="","","-")</f>
        <v/>
      </c>
      <c r="Q164" s="38" t="str">
        <f>IF('5 回転'!M4="","",'5 回転'!M4)</f>
        <v/>
      </c>
      <c r="R164" s="178"/>
      <c r="S164" s="39"/>
      <c r="T164" s="57"/>
      <c r="U164" s="191"/>
      <c r="V164" s="192"/>
      <c r="W164" s="192"/>
      <c r="X164" s="192"/>
      <c r="Y164" s="192"/>
      <c r="Z164" s="192"/>
      <c r="AA164" s="192"/>
      <c r="AB164" s="192"/>
      <c r="AC164" s="193"/>
      <c r="AD164" s="59"/>
      <c r="AE164" s="59"/>
    </row>
    <row r="165" spans="1:31" s="40" customFormat="1" ht="5.25" customHeight="1" x14ac:dyDescent="0.15">
      <c r="A165" s="59"/>
      <c r="B165" s="59"/>
      <c r="C165" s="177" t="str">
        <f>IF('5 回転'!B4="","",'5 回転'!B4)</f>
        <v/>
      </c>
      <c r="D165" s="179" t="str">
        <f>IF('5 回転'!C4="","",'5 回転'!C4)</f>
        <v/>
      </c>
      <c r="E165" s="178"/>
      <c r="F165" s="45" t="str">
        <f>IF('5 回転'!D5="","",'5 回転'!D5)</f>
        <v/>
      </c>
      <c r="G165" s="46"/>
      <c r="H165" s="45" t="str">
        <f>IF('5 回転'!F5="","",'5 回転'!F5)</f>
        <v/>
      </c>
      <c r="I165" s="178"/>
      <c r="J165" s="179" t="str">
        <f>IF('5 回転'!G4="","",'5 回転'!G4)</f>
        <v/>
      </c>
      <c r="K165" s="176" t="str">
        <f>IF('5 回転'!H4="","",'5 回転'!H4)</f>
        <v/>
      </c>
      <c r="L165" s="177" t="str">
        <f>IF('5 回転'!I4="","",'5 回転'!I4)</f>
        <v/>
      </c>
      <c r="M165" s="179" t="str">
        <f>IF('5 回転'!J4="","",'5 回転'!J4)</f>
        <v/>
      </c>
      <c r="N165" s="178"/>
      <c r="O165" s="45" t="str">
        <f>IF('5 回転'!K5="","",'5 回転'!K5)</f>
        <v/>
      </c>
      <c r="P165" s="46"/>
      <c r="Q165" s="45" t="str">
        <f>IF('5 回転'!M5="","",'5 回転'!M5)</f>
        <v/>
      </c>
      <c r="R165" s="178"/>
      <c r="S165" s="179" t="str">
        <f>IF('5 回転'!N4="","",'5 回転'!N4)</f>
        <v/>
      </c>
      <c r="T165" s="176" t="str">
        <f>IF('5 回転'!O4="","",'5 回転'!O4)</f>
        <v/>
      </c>
      <c r="U165" s="191"/>
      <c r="V165" s="192"/>
      <c r="W165" s="192"/>
      <c r="X165" s="192"/>
      <c r="Y165" s="192"/>
      <c r="Z165" s="192"/>
      <c r="AA165" s="192"/>
      <c r="AB165" s="192"/>
      <c r="AC165" s="193"/>
      <c r="AD165" s="59"/>
      <c r="AE165" s="59"/>
    </row>
    <row r="166" spans="1:31" s="40" customFormat="1" ht="9.75" customHeight="1" x14ac:dyDescent="0.15">
      <c r="A166" s="59"/>
      <c r="B166" s="59"/>
      <c r="C166" s="177"/>
      <c r="D166" s="179"/>
      <c r="E166" s="178"/>
      <c r="F166" s="38" t="str">
        <f>IF('5 回転'!D6="","",'5 回転'!D6)</f>
        <v/>
      </c>
      <c r="G166" s="46" t="str">
        <f>IF(F10="","","-")</f>
        <v/>
      </c>
      <c r="H166" s="38" t="str">
        <f>IF('5 回転'!F6="","",'5 回転'!F6)</f>
        <v/>
      </c>
      <c r="I166" s="178"/>
      <c r="J166" s="179"/>
      <c r="K166" s="176"/>
      <c r="L166" s="177"/>
      <c r="M166" s="179"/>
      <c r="N166" s="178"/>
      <c r="O166" s="38" t="str">
        <f>IF('5 回転'!K6="","",'5 回転'!K6)</f>
        <v/>
      </c>
      <c r="P166" s="46" t="str">
        <f>IF(O10="","","-")</f>
        <v/>
      </c>
      <c r="Q166" s="38" t="str">
        <f>IF('5 回転'!M6="","",'5 回転'!M6)</f>
        <v/>
      </c>
      <c r="R166" s="178"/>
      <c r="S166" s="179"/>
      <c r="T166" s="176"/>
      <c r="U166" s="191"/>
      <c r="V166" s="192"/>
      <c r="W166" s="192"/>
      <c r="X166" s="192"/>
      <c r="Y166" s="192"/>
      <c r="Z166" s="192"/>
      <c r="AA166" s="192"/>
      <c r="AB166" s="192"/>
      <c r="AC166" s="193"/>
      <c r="AD166" s="59"/>
      <c r="AE166" s="59"/>
    </row>
    <row r="167" spans="1:31" s="40" customFormat="1" ht="5.25" customHeight="1" x14ac:dyDescent="0.15">
      <c r="A167" s="59"/>
      <c r="B167" s="59"/>
      <c r="C167" s="177"/>
      <c r="D167" s="179"/>
      <c r="E167" s="178"/>
      <c r="F167" s="45" t="str">
        <f>IF('5 回転'!D7="","",'5 回転'!D7)</f>
        <v/>
      </c>
      <c r="G167" s="46"/>
      <c r="H167" s="45" t="str">
        <f>IF('5 回転'!F7="","",'5 回転'!F7)</f>
        <v/>
      </c>
      <c r="I167" s="178"/>
      <c r="J167" s="179"/>
      <c r="K167" s="176"/>
      <c r="L167" s="177"/>
      <c r="M167" s="179"/>
      <c r="N167" s="178"/>
      <c r="O167" s="45" t="str">
        <f>IF('5 回転'!K7="","",'5 回転'!K7)</f>
        <v/>
      </c>
      <c r="P167" s="46"/>
      <c r="Q167" s="45" t="str">
        <f>IF('5 回転'!M7="","",'5 回転'!M7)</f>
        <v/>
      </c>
      <c r="R167" s="178"/>
      <c r="S167" s="179"/>
      <c r="T167" s="176"/>
      <c r="U167" s="191"/>
      <c r="V167" s="192"/>
      <c r="W167" s="192"/>
      <c r="X167" s="192"/>
      <c r="Y167" s="192"/>
      <c r="Z167" s="192"/>
      <c r="AA167" s="192"/>
      <c r="AB167" s="192"/>
      <c r="AC167" s="193"/>
      <c r="AD167" s="59"/>
      <c r="AE167" s="59"/>
    </row>
    <row r="168" spans="1:31" s="40" customFormat="1" ht="9.75" customHeight="1" x14ac:dyDescent="0.15">
      <c r="A168" s="59"/>
      <c r="B168" s="59"/>
      <c r="C168" s="56"/>
      <c r="D168" s="46" t="str">
        <f>IF('5 回転'!C9="","",'5 回転'!C9)</f>
        <v/>
      </c>
      <c r="E168" s="178"/>
      <c r="F168" s="38" t="str">
        <f>IF('5 回転'!D8="","",'5 回転'!D8)</f>
        <v/>
      </c>
      <c r="G168" s="46" t="str">
        <f>IF(F12="","","-")</f>
        <v/>
      </c>
      <c r="H168" s="38" t="str">
        <f>IF('5 回転'!F8="","",'5 回転'!F8)</f>
        <v/>
      </c>
      <c r="I168" s="178"/>
      <c r="J168" s="46" t="str">
        <f>IF('5 回転'!G9="","",'5 回転'!G9)</f>
        <v/>
      </c>
      <c r="K168" s="57"/>
      <c r="L168" s="56"/>
      <c r="M168" s="46" t="str">
        <f>IF('5 回転'!J9="","",'5 回転'!J9)</f>
        <v/>
      </c>
      <c r="N168" s="178"/>
      <c r="O168" s="38" t="str">
        <f>IF('5 回転'!K8="","",'5 回転'!K8)</f>
        <v/>
      </c>
      <c r="P168" s="46" t="str">
        <f>IF(O12="","","-")</f>
        <v/>
      </c>
      <c r="Q168" s="38" t="str">
        <f>IF('5 回転'!M8="","",'5 回転'!M8)</f>
        <v/>
      </c>
      <c r="R168" s="178"/>
      <c r="S168" s="46" t="str">
        <f>IF('5 回転'!N9="","",'5 回転'!N9)</f>
        <v/>
      </c>
      <c r="T168" s="57"/>
      <c r="U168" s="191"/>
      <c r="V168" s="192"/>
      <c r="W168" s="192"/>
      <c r="X168" s="192"/>
      <c r="Y168" s="192"/>
      <c r="Z168" s="192"/>
      <c r="AA168" s="192"/>
      <c r="AB168" s="192"/>
      <c r="AC168" s="193"/>
      <c r="AD168" s="59"/>
      <c r="AE168" s="59"/>
    </row>
    <row r="169" spans="1:31" s="40" customFormat="1" ht="5.25" customHeight="1" x14ac:dyDescent="0.15">
      <c r="A169" s="59"/>
      <c r="B169" s="59"/>
      <c r="C169" s="56"/>
      <c r="D169" s="46"/>
      <c r="E169" s="178"/>
      <c r="F169" s="45" t="str">
        <f>IF('5 回転'!D9="","",'5 回転'!D9)</f>
        <v/>
      </c>
      <c r="G169" s="46"/>
      <c r="H169" s="45" t="str">
        <f>IF('5 回転'!F9="","",'5 回転'!F9)</f>
        <v/>
      </c>
      <c r="I169" s="178"/>
      <c r="J169" s="39"/>
      <c r="K169" s="57"/>
      <c r="L169" s="56"/>
      <c r="M169" s="39"/>
      <c r="N169" s="178"/>
      <c r="O169" s="45" t="str">
        <f>IF('5 回転'!K9="","",'5 回転'!K9)</f>
        <v/>
      </c>
      <c r="P169" s="46"/>
      <c r="Q169" s="45"/>
      <c r="R169" s="178"/>
      <c r="S169" s="39"/>
      <c r="T169" s="57"/>
      <c r="U169" s="191"/>
      <c r="V169" s="192"/>
      <c r="W169" s="192"/>
      <c r="X169" s="192"/>
      <c r="Y169" s="192"/>
      <c r="Z169" s="192"/>
      <c r="AA169" s="192"/>
      <c r="AB169" s="192"/>
      <c r="AC169" s="193"/>
      <c r="AD169" s="59"/>
      <c r="AE169" s="59"/>
    </row>
    <row r="170" spans="1:31" s="40" customFormat="1" ht="5.25" customHeight="1" x14ac:dyDescent="0.15">
      <c r="A170" s="59"/>
      <c r="B170" s="59"/>
      <c r="C170" s="56"/>
      <c r="D170" s="46"/>
      <c r="E170" s="178"/>
      <c r="F170" s="45"/>
      <c r="G170" s="46"/>
      <c r="H170" s="45"/>
      <c r="I170" s="178"/>
      <c r="J170" s="39"/>
      <c r="K170" s="57"/>
      <c r="L170" s="56"/>
      <c r="M170" s="39"/>
      <c r="N170" s="178"/>
      <c r="O170" s="45"/>
      <c r="P170" s="46"/>
      <c r="Q170" s="45"/>
      <c r="R170" s="178"/>
      <c r="S170" s="39"/>
      <c r="T170" s="57"/>
      <c r="U170" s="191"/>
      <c r="V170" s="192"/>
      <c r="W170" s="192"/>
      <c r="X170" s="192"/>
      <c r="Y170" s="192"/>
      <c r="Z170" s="192"/>
      <c r="AA170" s="192"/>
      <c r="AB170" s="192"/>
      <c r="AC170" s="193"/>
      <c r="AD170" s="59"/>
      <c r="AE170" s="59"/>
    </row>
    <row r="171" spans="1:31" s="40" customFormat="1" ht="9.75" customHeight="1" x14ac:dyDescent="0.15">
      <c r="A171" s="59"/>
      <c r="B171" s="59"/>
      <c r="C171" s="56"/>
      <c r="D171" s="39"/>
      <c r="E171" s="178"/>
      <c r="F171" s="38" t="str">
        <f>IF('5 回転'!D10="","",'5 回転'!D10)</f>
        <v/>
      </c>
      <c r="G171" s="46" t="str">
        <f>IF(F15="","","-")</f>
        <v/>
      </c>
      <c r="H171" s="38" t="str">
        <f>IF('5 回転'!F10="","",'5 回転'!F10)</f>
        <v/>
      </c>
      <c r="I171" s="178"/>
      <c r="J171" s="39"/>
      <c r="K171" s="57"/>
      <c r="L171" s="56"/>
      <c r="M171" s="39"/>
      <c r="N171" s="178"/>
      <c r="O171" s="38" t="str">
        <f>IF('5 回転'!K10="","",'5 回転'!K10)</f>
        <v/>
      </c>
      <c r="P171" s="46" t="str">
        <f>IF(O15="","","-")</f>
        <v/>
      </c>
      <c r="Q171" s="38" t="str">
        <f>IF('5 回転'!M10="","",'5 回転'!M10)</f>
        <v/>
      </c>
      <c r="R171" s="178"/>
      <c r="S171" s="39"/>
      <c r="T171" s="57"/>
      <c r="U171" s="191"/>
      <c r="V171" s="192"/>
      <c r="W171" s="192"/>
      <c r="X171" s="192"/>
      <c r="Y171" s="192"/>
      <c r="Z171" s="192"/>
      <c r="AA171" s="192"/>
      <c r="AB171" s="192"/>
      <c r="AC171" s="193"/>
      <c r="AD171" s="59"/>
      <c r="AE171" s="59"/>
    </row>
    <row r="172" spans="1:31" s="40" customFormat="1" ht="5.25" customHeight="1" x14ac:dyDescent="0.15">
      <c r="A172" s="59"/>
      <c r="B172" s="59"/>
      <c r="C172" s="177" t="str">
        <f>IF('5 回転'!B10="","",'5 回転'!B10)</f>
        <v/>
      </c>
      <c r="D172" s="179" t="str">
        <f>IF('5 回転'!C10="","",'5 回転'!C10)</f>
        <v/>
      </c>
      <c r="E172" s="178"/>
      <c r="F172" s="45" t="str">
        <f>IF('5 回転'!D11="","",'5 回転'!D11)</f>
        <v/>
      </c>
      <c r="G172" s="46"/>
      <c r="H172" s="45" t="str">
        <f>IF('5 回転'!F11="","",'5 回転'!F11)</f>
        <v/>
      </c>
      <c r="I172" s="178"/>
      <c r="J172" s="179" t="str">
        <f>IF('5 回転'!G10="","",'5 回転'!G10)</f>
        <v/>
      </c>
      <c r="K172" s="176" t="str">
        <f>IF('5 回転'!H10="","",'5 回転'!H10)</f>
        <v/>
      </c>
      <c r="L172" s="177" t="str">
        <f>IF('5 回転'!I10="","",'5 回転'!I10)</f>
        <v/>
      </c>
      <c r="M172" s="179" t="str">
        <f>IF('5 回転'!J10="","",'5 回転'!J10)</f>
        <v/>
      </c>
      <c r="N172" s="178"/>
      <c r="O172" s="45" t="str">
        <f>IF('5 回転'!K11="","",'5 回転'!K11)</f>
        <v/>
      </c>
      <c r="P172" s="46"/>
      <c r="Q172" s="45" t="str">
        <f>IF('5 回転'!M11="","",'5 回転'!M11)</f>
        <v/>
      </c>
      <c r="R172" s="178"/>
      <c r="S172" s="179" t="str">
        <f>IF('5 回転'!N10="","",'5 回転'!N10)</f>
        <v/>
      </c>
      <c r="T172" s="176" t="str">
        <f>IF('5 回転'!O10="","",'5 回転'!O10)</f>
        <v/>
      </c>
      <c r="U172" s="191"/>
      <c r="V172" s="192"/>
      <c r="W172" s="192"/>
      <c r="X172" s="192"/>
      <c r="Y172" s="192"/>
      <c r="Z172" s="192"/>
      <c r="AA172" s="192"/>
      <c r="AB172" s="192"/>
      <c r="AC172" s="193"/>
      <c r="AD172" s="59"/>
      <c r="AE172" s="59"/>
    </row>
    <row r="173" spans="1:31" s="40" customFormat="1" ht="9.75" customHeight="1" x14ac:dyDescent="0.15">
      <c r="A173" s="59"/>
      <c r="B173" s="59"/>
      <c r="C173" s="177"/>
      <c r="D173" s="179"/>
      <c r="E173" s="178"/>
      <c r="F173" s="38" t="str">
        <f>IF('5 回転'!D12="","",'5 回転'!D12)</f>
        <v/>
      </c>
      <c r="G173" s="46" t="str">
        <f>IF(F17="","","-")</f>
        <v/>
      </c>
      <c r="H173" s="38" t="str">
        <f>IF('5 回転'!F12="","",'5 回転'!F12)</f>
        <v/>
      </c>
      <c r="I173" s="178"/>
      <c r="J173" s="179"/>
      <c r="K173" s="176"/>
      <c r="L173" s="177"/>
      <c r="M173" s="179"/>
      <c r="N173" s="178"/>
      <c r="O173" s="38" t="str">
        <f>IF('5 回転'!K12="","",'5 回転'!K12)</f>
        <v/>
      </c>
      <c r="P173" s="46" t="str">
        <f>IF(O17="","","-")</f>
        <v/>
      </c>
      <c r="Q173" s="38" t="str">
        <f>IF('5 回転'!M12="","",'5 回転'!M12)</f>
        <v/>
      </c>
      <c r="R173" s="178"/>
      <c r="S173" s="179"/>
      <c r="T173" s="176"/>
      <c r="U173" s="191"/>
      <c r="V173" s="192"/>
      <c r="W173" s="192"/>
      <c r="X173" s="192"/>
      <c r="Y173" s="192"/>
      <c r="Z173" s="192"/>
      <c r="AA173" s="192"/>
      <c r="AB173" s="192"/>
      <c r="AC173" s="193"/>
      <c r="AD173" s="59"/>
      <c r="AE173" s="59"/>
    </row>
    <row r="174" spans="1:31" s="40" customFormat="1" ht="5.25" customHeight="1" x14ac:dyDescent="0.15">
      <c r="A174" s="59"/>
      <c r="B174" s="59"/>
      <c r="C174" s="177"/>
      <c r="D174" s="179"/>
      <c r="E174" s="178"/>
      <c r="F174" s="45" t="str">
        <f>IF('5 回転'!D13="","",'5 回転'!D13)</f>
        <v/>
      </c>
      <c r="G174" s="46"/>
      <c r="H174" s="45" t="str">
        <f>IF('5 回転'!F13="","",'5 回転'!F13)</f>
        <v/>
      </c>
      <c r="I174" s="178"/>
      <c r="J174" s="179"/>
      <c r="K174" s="176"/>
      <c r="L174" s="177"/>
      <c r="M174" s="179"/>
      <c r="N174" s="178"/>
      <c r="O174" s="45" t="str">
        <f>IF('5 回転'!K13="","",'5 回転'!K13)</f>
        <v/>
      </c>
      <c r="P174" s="46"/>
      <c r="Q174" s="45" t="str">
        <f>IF('5 回転'!M13="","",'5 回転'!M13)</f>
        <v/>
      </c>
      <c r="R174" s="178"/>
      <c r="S174" s="179"/>
      <c r="T174" s="176"/>
      <c r="U174" s="191"/>
      <c r="V174" s="192"/>
      <c r="W174" s="192"/>
      <c r="X174" s="192"/>
      <c r="Y174" s="192"/>
      <c r="Z174" s="192"/>
      <c r="AA174" s="192"/>
      <c r="AB174" s="192"/>
      <c r="AC174" s="193"/>
      <c r="AD174" s="59"/>
      <c r="AE174" s="59"/>
    </row>
    <row r="175" spans="1:31" s="40" customFormat="1" ht="9.75" customHeight="1" x14ac:dyDescent="0.15">
      <c r="A175" s="59"/>
      <c r="B175" s="59"/>
      <c r="C175" s="56"/>
      <c r="D175" s="46" t="str">
        <f>IF('5 回転'!C15="","",'5 回転'!C15)</f>
        <v/>
      </c>
      <c r="E175" s="178"/>
      <c r="F175" s="38" t="str">
        <f>IF('5 回転'!D14="","",'5 回転'!D14)</f>
        <v/>
      </c>
      <c r="G175" s="46" t="str">
        <f>IF(F19="","","-")</f>
        <v/>
      </c>
      <c r="H175" s="38" t="str">
        <f>IF('5 回転'!F14="","",'5 回転'!F14)</f>
        <v/>
      </c>
      <c r="I175" s="178"/>
      <c r="J175" s="46" t="str">
        <f>IF('5 回転'!G15="","",'5 回転'!G15)</f>
        <v/>
      </c>
      <c r="K175" s="57"/>
      <c r="L175" s="56"/>
      <c r="M175" s="46" t="str">
        <f>IF('5 回転'!J15="","",'5 回転'!J15)</f>
        <v/>
      </c>
      <c r="N175" s="178"/>
      <c r="O175" s="38" t="str">
        <f>IF('5 回転'!K14="","",'5 回転'!K14)</f>
        <v/>
      </c>
      <c r="P175" s="46" t="str">
        <f>IF(O19="","","-")</f>
        <v/>
      </c>
      <c r="Q175" s="38" t="str">
        <f>IF('5 回転'!M14="","",'5 回転'!M14)</f>
        <v/>
      </c>
      <c r="R175" s="178"/>
      <c r="S175" s="46" t="str">
        <f>IF('5 回転'!N15="","",'5 回転'!N15)</f>
        <v/>
      </c>
      <c r="T175" s="57"/>
      <c r="U175" s="191"/>
      <c r="V175" s="192"/>
      <c r="W175" s="192"/>
      <c r="X175" s="192"/>
      <c r="Y175" s="192"/>
      <c r="Z175" s="192"/>
      <c r="AA175" s="192"/>
      <c r="AB175" s="192"/>
      <c r="AC175" s="193"/>
      <c r="AD175" s="59"/>
      <c r="AE175" s="59"/>
    </row>
    <row r="176" spans="1:31" s="40" customFormat="1" ht="5.25" customHeight="1" x14ac:dyDescent="0.15">
      <c r="A176" s="59"/>
      <c r="B176" s="59"/>
      <c r="C176" s="56"/>
      <c r="D176" s="39"/>
      <c r="E176" s="178"/>
      <c r="F176" s="45" t="str">
        <f>IF('5 回転'!D15="","",'5 回転'!D15)</f>
        <v/>
      </c>
      <c r="G176" s="46"/>
      <c r="H176" s="45" t="str">
        <f>IF('5 回転'!F15="","",'5 回転'!F15)</f>
        <v/>
      </c>
      <c r="I176" s="178"/>
      <c r="J176" s="39"/>
      <c r="K176" s="57"/>
      <c r="L176" s="56"/>
      <c r="M176" s="39"/>
      <c r="N176" s="178"/>
      <c r="O176" s="45" t="str">
        <f>IF('5 回転'!K15="","",'5 回転'!K15)</f>
        <v/>
      </c>
      <c r="P176" s="46"/>
      <c r="Q176" s="45" t="str">
        <f>IF('5 回転'!M15="","",'5 回転'!M15)</f>
        <v/>
      </c>
      <c r="R176" s="178"/>
      <c r="S176" s="39"/>
      <c r="T176" s="57"/>
      <c r="U176" s="191"/>
      <c r="V176" s="192"/>
      <c r="W176" s="192"/>
      <c r="X176" s="192"/>
      <c r="Y176" s="192"/>
      <c r="Z176" s="192"/>
      <c r="AA176" s="192"/>
      <c r="AB176" s="192"/>
      <c r="AC176" s="193"/>
      <c r="AD176" s="59"/>
      <c r="AE176" s="59"/>
    </row>
    <row r="177" spans="1:31" s="40" customFormat="1" ht="5.25" customHeight="1" x14ac:dyDescent="0.15">
      <c r="A177" s="59"/>
      <c r="B177" s="59"/>
      <c r="C177" s="177" t="str">
        <f>IF('5 回転'!B16="","",'5 回転'!B16)</f>
        <v/>
      </c>
      <c r="D177" s="39"/>
      <c r="E177" s="178"/>
      <c r="F177" s="45"/>
      <c r="G177" s="46"/>
      <c r="H177" s="45"/>
      <c r="I177" s="178"/>
      <c r="J177" s="39"/>
      <c r="K177" s="176" t="str">
        <f>IF('5 回転'!H16="","",'5 回転'!H16)</f>
        <v/>
      </c>
      <c r="L177" s="177" t="str">
        <f>IF('5 回転'!I16="","",'5 回転'!I16)</f>
        <v/>
      </c>
      <c r="M177" s="39"/>
      <c r="N177" s="178"/>
      <c r="O177" s="45"/>
      <c r="P177" s="46"/>
      <c r="Q177" s="45"/>
      <c r="R177" s="178"/>
      <c r="S177" s="39"/>
      <c r="T177" s="176" t="str">
        <f>IF('5 回転'!O16="","",'5 回転'!O16)</f>
        <v/>
      </c>
      <c r="U177" s="191"/>
      <c r="V177" s="192"/>
      <c r="W177" s="192"/>
      <c r="X177" s="192"/>
      <c r="Y177" s="192"/>
      <c r="Z177" s="192"/>
      <c r="AA177" s="192"/>
      <c r="AB177" s="192"/>
      <c r="AC177" s="193"/>
      <c r="AD177" s="59"/>
      <c r="AE177" s="59"/>
    </row>
    <row r="178" spans="1:31" s="40" customFormat="1" ht="9.75" customHeight="1" x14ac:dyDescent="0.15">
      <c r="A178" s="59"/>
      <c r="B178" s="59"/>
      <c r="C178" s="177"/>
      <c r="D178" s="39"/>
      <c r="E178" s="178"/>
      <c r="F178" s="38" t="str">
        <f>IF('5 回転'!D16="","",'5 回転'!D16)</f>
        <v/>
      </c>
      <c r="G178" s="46" t="str">
        <f>IF(F22="","","-")</f>
        <v/>
      </c>
      <c r="H178" s="38" t="str">
        <f>IF('5 回転'!F16="","",'5 回転'!F16)</f>
        <v/>
      </c>
      <c r="I178" s="178"/>
      <c r="J178" s="39"/>
      <c r="K178" s="176"/>
      <c r="L178" s="177"/>
      <c r="M178" s="39"/>
      <c r="N178" s="178"/>
      <c r="O178" s="38" t="str">
        <f>IF('5 回転'!K16="","",'5 回転'!K16)</f>
        <v/>
      </c>
      <c r="P178" s="46" t="str">
        <f>IF(O22="","","-")</f>
        <v/>
      </c>
      <c r="Q178" s="38" t="str">
        <f>IF('5 回転'!M16="","",'5 回転'!M16)</f>
        <v/>
      </c>
      <c r="R178" s="178"/>
      <c r="S178" s="39"/>
      <c r="T178" s="176"/>
      <c r="U178" s="191"/>
      <c r="V178" s="192"/>
      <c r="W178" s="192"/>
      <c r="X178" s="192"/>
      <c r="Y178" s="192"/>
      <c r="Z178" s="192"/>
      <c r="AA178" s="192"/>
      <c r="AB178" s="192"/>
      <c r="AC178" s="193"/>
      <c r="AD178" s="59"/>
      <c r="AE178" s="59"/>
    </row>
    <row r="179" spans="1:31" s="40" customFormat="1" ht="8.1" customHeight="1" x14ac:dyDescent="0.15">
      <c r="A179" s="59"/>
      <c r="B179" s="59"/>
      <c r="C179" s="177"/>
      <c r="D179" s="179" t="str">
        <f>IF('5 回転'!C16="","",'5 回転'!C16)</f>
        <v/>
      </c>
      <c r="E179" s="178"/>
      <c r="F179" s="45" t="str">
        <f>IF('5 回転'!D17="","",'5 回転'!D17)</f>
        <v/>
      </c>
      <c r="G179" s="46"/>
      <c r="H179" s="45" t="str">
        <f>IF('5 回転'!F17="","",'5 回転'!F17)</f>
        <v/>
      </c>
      <c r="I179" s="178"/>
      <c r="J179" s="179" t="str">
        <f>IF('5 回転'!G16="","",'5 回転'!G16)</f>
        <v/>
      </c>
      <c r="K179" s="176"/>
      <c r="L179" s="177"/>
      <c r="M179" s="179" t="str">
        <f>IF('5 回転'!J16="","",'5 回転'!J16)</f>
        <v/>
      </c>
      <c r="N179" s="178"/>
      <c r="O179" s="45" t="str">
        <f>IF('5 回転'!K17="","",'5 回転'!K17)</f>
        <v/>
      </c>
      <c r="P179" s="46"/>
      <c r="Q179" s="45" t="str">
        <f>IF('5 回転'!M17="","",'5 回転'!M17)</f>
        <v/>
      </c>
      <c r="R179" s="178"/>
      <c r="S179" s="179" t="str">
        <f>IF('5 回転'!N16="","",'5 回転'!N16)</f>
        <v/>
      </c>
      <c r="T179" s="176"/>
      <c r="U179" s="191"/>
      <c r="V179" s="192"/>
      <c r="W179" s="192"/>
      <c r="X179" s="192"/>
      <c r="Y179" s="192"/>
      <c r="Z179" s="192"/>
      <c r="AA179" s="192"/>
      <c r="AB179" s="192"/>
      <c r="AC179" s="193"/>
      <c r="AD179" s="59"/>
      <c r="AE179" s="59"/>
    </row>
    <row r="180" spans="1:31" s="40" customFormat="1" ht="9.75" customHeight="1" x14ac:dyDescent="0.15">
      <c r="A180" s="59"/>
      <c r="B180" s="59"/>
      <c r="C180" s="177" t="str">
        <f>IF('5 回転'!B19="","",'5 回転'!B19)</f>
        <v/>
      </c>
      <c r="D180" s="179"/>
      <c r="E180" s="178"/>
      <c r="F180" s="38" t="str">
        <f>IF('5 回転'!D18="","",'5 回転'!D18)</f>
        <v/>
      </c>
      <c r="G180" s="46" t="str">
        <f>IF(F24="","","-")</f>
        <v/>
      </c>
      <c r="H180" s="38" t="str">
        <f>IF('5 回転'!F18="","",'5 回転'!F18)</f>
        <v/>
      </c>
      <c r="I180" s="178"/>
      <c r="J180" s="179"/>
      <c r="K180" s="176" t="str">
        <f>IF('5 回転'!H19="","",'5 回転'!H19)</f>
        <v/>
      </c>
      <c r="L180" s="177" t="str">
        <f>IF('5 回転'!I19="","",'5 回転'!I19)</f>
        <v/>
      </c>
      <c r="M180" s="179"/>
      <c r="N180" s="178"/>
      <c r="O180" s="38" t="str">
        <f>IF('5 回転'!K18="","",'5 回転'!K18)</f>
        <v/>
      </c>
      <c r="P180" s="46" t="str">
        <f>IF(O24="","","-")</f>
        <v/>
      </c>
      <c r="Q180" s="38" t="str">
        <f>IF('5 回転'!M18="","",'5 回転'!M18)</f>
        <v/>
      </c>
      <c r="R180" s="178"/>
      <c r="S180" s="179"/>
      <c r="T180" s="176" t="str">
        <f>IF('5 回転'!O19="","",'5 回転'!O19)</f>
        <v/>
      </c>
      <c r="U180" s="191"/>
      <c r="V180" s="192"/>
      <c r="W180" s="192"/>
      <c r="X180" s="192"/>
      <c r="Y180" s="192"/>
      <c r="Z180" s="192"/>
      <c r="AA180" s="192"/>
      <c r="AB180" s="192"/>
      <c r="AC180" s="193"/>
      <c r="AD180" s="59"/>
      <c r="AE180" s="59"/>
    </row>
    <row r="181" spans="1:31" s="40" customFormat="1" ht="5.25" customHeight="1" x14ac:dyDescent="0.15">
      <c r="A181" s="59"/>
      <c r="B181" s="59"/>
      <c r="C181" s="177"/>
      <c r="D181" s="179"/>
      <c r="E181" s="178"/>
      <c r="F181" s="45" t="str">
        <f>IF('5 回転'!D19="","",'5 回転'!D19)</f>
        <v/>
      </c>
      <c r="G181" s="46"/>
      <c r="H181" s="45" t="str">
        <f>IF('5 回転'!F19="","",'5 回転'!F19)</f>
        <v/>
      </c>
      <c r="I181" s="178"/>
      <c r="J181" s="179"/>
      <c r="K181" s="176"/>
      <c r="L181" s="177"/>
      <c r="M181" s="179"/>
      <c r="N181" s="178"/>
      <c r="O181" s="45" t="str">
        <f>IF('5 回転'!K19="","",'5 回転'!K19)</f>
        <v/>
      </c>
      <c r="P181" s="46"/>
      <c r="Q181" s="45" t="str">
        <f>IF('5 回転'!M19="","",'5 回転'!M19)</f>
        <v/>
      </c>
      <c r="R181" s="178"/>
      <c r="S181" s="179"/>
      <c r="T181" s="176"/>
      <c r="U181" s="191"/>
      <c r="V181" s="192"/>
      <c r="W181" s="192"/>
      <c r="X181" s="192"/>
      <c r="Y181" s="192"/>
      <c r="Z181" s="192"/>
      <c r="AA181" s="192"/>
      <c r="AB181" s="192"/>
      <c r="AC181" s="193"/>
      <c r="AD181" s="59"/>
      <c r="AE181" s="59"/>
    </row>
    <row r="182" spans="1:31" s="40" customFormat="1" ht="8.1" customHeight="1" x14ac:dyDescent="0.15">
      <c r="A182" s="59"/>
      <c r="B182" s="59"/>
      <c r="C182" s="177"/>
      <c r="D182" s="46" t="str">
        <f>IF('5 回転'!C21="","",'5 回転'!C21)</f>
        <v/>
      </c>
      <c r="E182" s="178"/>
      <c r="F182" s="38" t="str">
        <f>IF('5 回転'!D20="","",'5 回転'!D20)</f>
        <v/>
      </c>
      <c r="G182" s="46" t="str">
        <f>IF(F26="","","-")</f>
        <v/>
      </c>
      <c r="H182" s="38" t="str">
        <f>IF('5 回転'!F20="","",'5 回転'!F20)</f>
        <v/>
      </c>
      <c r="I182" s="178"/>
      <c r="J182" s="46" t="str">
        <f>IF('5 回転'!G21="","",'5 回転'!G21)</f>
        <v/>
      </c>
      <c r="K182" s="176"/>
      <c r="L182" s="177"/>
      <c r="M182" s="46" t="str">
        <f>IF('5 回転'!J21="","",'5 回転'!J21)</f>
        <v/>
      </c>
      <c r="N182" s="178"/>
      <c r="O182" s="38" t="str">
        <f>IF('5 回転'!K20="","",'5 回転'!K20)</f>
        <v/>
      </c>
      <c r="P182" s="46" t="str">
        <f>IF(O26="","","-")</f>
        <v/>
      </c>
      <c r="Q182" s="38" t="str">
        <f>IF('5 回転'!M20="","",'5 回転'!M20)</f>
        <v/>
      </c>
      <c r="R182" s="178"/>
      <c r="S182" s="46" t="str">
        <f>IF('5 回転'!N21="","",'5 回転'!N21)</f>
        <v/>
      </c>
      <c r="T182" s="176"/>
      <c r="U182" s="191"/>
      <c r="V182" s="192"/>
      <c r="W182" s="192"/>
      <c r="X182" s="192"/>
      <c r="Y182" s="192"/>
      <c r="Z182" s="192"/>
      <c r="AA182" s="192"/>
      <c r="AB182" s="192"/>
      <c r="AC182" s="193"/>
      <c r="AD182" s="59"/>
      <c r="AE182" s="59"/>
    </row>
    <row r="183" spans="1:31" s="40" customFormat="1" ht="5.25" customHeight="1" x14ac:dyDescent="0.15">
      <c r="A183" s="59"/>
      <c r="B183" s="59"/>
      <c r="C183" s="54"/>
      <c r="D183" s="39"/>
      <c r="E183" s="178"/>
      <c r="F183" s="45" t="str">
        <f>IF('5 回転'!D21="","",'5 回転'!D21)</f>
        <v/>
      </c>
      <c r="G183" s="46"/>
      <c r="H183" s="45" t="str">
        <f>IF('5 回転'!F21="","",'5 回転'!F21)</f>
        <v/>
      </c>
      <c r="I183" s="178"/>
      <c r="J183" s="39"/>
      <c r="K183" s="55"/>
      <c r="L183" s="54"/>
      <c r="M183" s="39"/>
      <c r="N183" s="178"/>
      <c r="O183" s="45" t="str">
        <f>IF('5 回転'!K21="","",'5 回転'!K21)</f>
        <v/>
      </c>
      <c r="P183" s="46"/>
      <c r="Q183" s="45" t="str">
        <f>IF('5 回転'!M21="","",'5 回転'!M21)</f>
        <v/>
      </c>
      <c r="R183" s="178"/>
      <c r="S183" s="39"/>
      <c r="T183" s="55"/>
      <c r="U183" s="191"/>
      <c r="V183" s="192"/>
      <c r="W183" s="192"/>
      <c r="X183" s="192"/>
      <c r="Y183" s="192"/>
      <c r="Z183" s="192"/>
      <c r="AA183" s="192"/>
      <c r="AB183" s="192"/>
      <c r="AC183" s="193"/>
      <c r="AD183" s="59"/>
      <c r="AE183" s="59"/>
    </row>
    <row r="184" spans="1:31" s="40" customFormat="1" ht="5.25" customHeight="1" x14ac:dyDescent="0.15">
      <c r="A184" s="59"/>
      <c r="B184" s="59"/>
      <c r="C184" s="177" t="str">
        <f>IF('5 回転'!B22="","",'5 回転'!B22)</f>
        <v/>
      </c>
      <c r="D184" s="39"/>
      <c r="E184" s="178"/>
      <c r="F184" s="45"/>
      <c r="G184" s="46"/>
      <c r="H184" s="45"/>
      <c r="I184" s="178"/>
      <c r="J184" s="39"/>
      <c r="K184" s="176" t="str">
        <f>IF('5 回転'!H22="","",'5 回転'!H22)</f>
        <v/>
      </c>
      <c r="L184" s="177" t="str">
        <f>IF('5 回転'!I22="","",'5 回転'!I22)</f>
        <v/>
      </c>
      <c r="M184" s="39"/>
      <c r="N184" s="178"/>
      <c r="O184" s="45"/>
      <c r="P184" s="46"/>
      <c r="Q184" s="45"/>
      <c r="R184" s="178"/>
      <c r="S184" s="39"/>
      <c r="T184" s="176" t="str">
        <f>IF('5 回転'!O22="","",'5 回転'!O22)</f>
        <v/>
      </c>
      <c r="U184" s="191"/>
      <c r="V184" s="192"/>
      <c r="W184" s="192"/>
      <c r="X184" s="192"/>
      <c r="Y184" s="192"/>
      <c r="Z184" s="192"/>
      <c r="AA184" s="192"/>
      <c r="AB184" s="192"/>
      <c r="AC184" s="193"/>
      <c r="AD184" s="59"/>
      <c r="AE184" s="59"/>
    </row>
    <row r="185" spans="1:31" s="40" customFormat="1" ht="9.75" customHeight="1" x14ac:dyDescent="0.15">
      <c r="A185" s="59"/>
      <c r="B185" s="59"/>
      <c r="C185" s="177"/>
      <c r="D185" s="39"/>
      <c r="E185" s="178"/>
      <c r="F185" s="38" t="str">
        <f>IF('5 回転'!D22="","",'5 回転'!D22)</f>
        <v/>
      </c>
      <c r="G185" s="46" t="str">
        <f>IF(F29="","","-")</f>
        <v/>
      </c>
      <c r="H185" s="38" t="str">
        <f>IF('5 回転'!F22="","",'5 回転'!F22)</f>
        <v/>
      </c>
      <c r="I185" s="178"/>
      <c r="J185" s="39"/>
      <c r="K185" s="176"/>
      <c r="L185" s="177"/>
      <c r="M185" s="39"/>
      <c r="N185" s="178"/>
      <c r="O185" s="38" t="str">
        <f>IF('5 回転'!K22="","",'5 回転'!K22)</f>
        <v/>
      </c>
      <c r="P185" s="46" t="str">
        <f>IF(O29="","","-")</f>
        <v/>
      </c>
      <c r="Q185" s="38" t="str">
        <f>IF('5 回転'!M22="","",'5 回転'!M22)</f>
        <v/>
      </c>
      <c r="R185" s="178"/>
      <c r="S185" s="39"/>
      <c r="T185" s="176"/>
      <c r="U185" s="191"/>
      <c r="V185" s="192"/>
      <c r="W185" s="192"/>
      <c r="X185" s="192"/>
      <c r="Y185" s="192"/>
      <c r="Z185" s="192"/>
      <c r="AA185" s="192"/>
      <c r="AB185" s="192"/>
      <c r="AC185" s="193"/>
      <c r="AD185" s="59"/>
      <c r="AE185" s="59"/>
    </row>
    <row r="186" spans="1:31" s="40" customFormat="1" ht="8.1" customHeight="1" x14ac:dyDescent="0.15">
      <c r="A186" s="59"/>
      <c r="B186" s="59"/>
      <c r="C186" s="79" t="str">
        <f>IF(メンバーチェンジ!C23="","","[メンチェン前："&amp;オーダー!C43&amp;"]")</f>
        <v/>
      </c>
      <c r="D186" s="179" t="str">
        <f>IF('5 回転'!C22="","",'5 回転'!C22)</f>
        <v/>
      </c>
      <c r="E186" s="178"/>
      <c r="F186" s="45" t="str">
        <f>IF('5 回転'!D23="","",'5 回転'!D23)</f>
        <v/>
      </c>
      <c r="G186" s="46"/>
      <c r="H186" s="45" t="str">
        <f>IF('5 回転'!F23="","",'5 回転'!F23)</f>
        <v/>
      </c>
      <c r="I186" s="178"/>
      <c r="J186" s="179" t="str">
        <f>IF('5 回転'!G22="","",'5 回転'!G22)</f>
        <v/>
      </c>
      <c r="K186" s="78" t="str">
        <f>IF(メンバーチェンジ!E23="","","[メンチェン前："&amp;オーダー!E43&amp;"]")</f>
        <v/>
      </c>
      <c r="L186" s="79" t="str">
        <f>IF(メンバーチェンジ!F23="","","[メンチェン前："&amp;オーダー!F43&amp;"]")</f>
        <v/>
      </c>
      <c r="M186" s="179" t="str">
        <f>IF('5 回転'!J22="","",'5 回転'!J22)</f>
        <v/>
      </c>
      <c r="N186" s="178"/>
      <c r="O186" s="45" t="str">
        <f>IF('5 回転'!K23="","",'5 回転'!K23)</f>
        <v/>
      </c>
      <c r="P186" s="46"/>
      <c r="Q186" s="45" t="str">
        <f>IF('5 回転'!M23="","",'5 回転'!M23)</f>
        <v/>
      </c>
      <c r="R186" s="178"/>
      <c r="S186" s="179" t="str">
        <f>IF('5 回転'!N22="","",'5 回転'!N22)</f>
        <v/>
      </c>
      <c r="T186" s="78" t="str">
        <f>IF(メンバーチェンジ!H23="","","[メンチェン前："&amp;オーダー!H43&amp;"]")</f>
        <v/>
      </c>
      <c r="U186" s="191"/>
      <c r="V186" s="192"/>
      <c r="W186" s="192"/>
      <c r="X186" s="192"/>
      <c r="Y186" s="192"/>
      <c r="Z186" s="192"/>
      <c r="AA186" s="192"/>
      <c r="AB186" s="192"/>
      <c r="AC186" s="193"/>
      <c r="AD186" s="59"/>
      <c r="AE186" s="59"/>
    </row>
    <row r="187" spans="1:31" s="40" customFormat="1" ht="9.75" customHeight="1" x14ac:dyDescent="0.15">
      <c r="A187" s="59"/>
      <c r="B187" s="59"/>
      <c r="C187" s="177" t="str">
        <f>IF('5 回転'!B25="","",'5 回転'!B25)</f>
        <v/>
      </c>
      <c r="D187" s="179"/>
      <c r="E187" s="178"/>
      <c r="F187" s="38" t="str">
        <f>IF('5 回転'!D24="","",'5 回転'!D24)</f>
        <v/>
      </c>
      <c r="G187" s="46" t="str">
        <f>IF(F31="","","-")</f>
        <v/>
      </c>
      <c r="H187" s="38" t="str">
        <f>IF('5 回転'!F24="","",'5 回転'!F24)</f>
        <v/>
      </c>
      <c r="I187" s="178"/>
      <c r="J187" s="179"/>
      <c r="K187" s="176" t="str">
        <f>IF('5 回転'!H25="","",'5 回転'!H25)</f>
        <v/>
      </c>
      <c r="L187" s="177" t="str">
        <f>IF('5 回転'!I25="","",'5 回転'!I25)</f>
        <v/>
      </c>
      <c r="M187" s="179"/>
      <c r="N187" s="178"/>
      <c r="O187" s="38" t="str">
        <f>IF('5 回転'!K24="","",'5 回転'!K24)</f>
        <v/>
      </c>
      <c r="P187" s="46" t="str">
        <f>IF(O31="","","-")</f>
        <v/>
      </c>
      <c r="Q187" s="38" t="str">
        <f>IF('5 回転'!M24="","",'5 回転'!M24)</f>
        <v/>
      </c>
      <c r="R187" s="178"/>
      <c r="S187" s="179"/>
      <c r="T187" s="176" t="str">
        <f>IF('5 回転'!O25="","",'5 回転'!O25)</f>
        <v/>
      </c>
      <c r="U187" s="191"/>
      <c r="V187" s="192"/>
      <c r="W187" s="192"/>
      <c r="X187" s="192"/>
      <c r="Y187" s="192"/>
      <c r="Z187" s="192"/>
      <c r="AA187" s="192"/>
      <c r="AB187" s="192"/>
      <c r="AC187" s="193"/>
      <c r="AD187" s="59"/>
      <c r="AE187" s="59"/>
    </row>
    <row r="188" spans="1:31" s="40" customFormat="1" ht="5.25" customHeight="1" x14ac:dyDescent="0.15">
      <c r="A188" s="59"/>
      <c r="B188" s="59"/>
      <c r="C188" s="177"/>
      <c r="D188" s="179"/>
      <c r="E188" s="178"/>
      <c r="F188" s="45" t="str">
        <f>IF('5 回転'!D25="","",'5 回転'!D25)</f>
        <v/>
      </c>
      <c r="G188" s="46"/>
      <c r="H188" s="45" t="str">
        <f>IF('5 回転'!F25="","",'5 回転'!F25)</f>
        <v/>
      </c>
      <c r="I188" s="178"/>
      <c r="J188" s="179"/>
      <c r="K188" s="176"/>
      <c r="L188" s="177"/>
      <c r="M188" s="179"/>
      <c r="N188" s="178"/>
      <c r="O188" s="45" t="str">
        <f>IF('5 回転'!K25="","",'5 回転'!K25)</f>
        <v/>
      </c>
      <c r="P188" s="46"/>
      <c r="Q188" s="45" t="str">
        <f>IF('5 回転'!M25="","",'5 回転'!M25)</f>
        <v/>
      </c>
      <c r="R188" s="178"/>
      <c r="S188" s="179"/>
      <c r="T188" s="176"/>
      <c r="U188" s="191"/>
      <c r="V188" s="192"/>
      <c r="W188" s="192"/>
      <c r="X188" s="192"/>
      <c r="Y188" s="192"/>
      <c r="Z188" s="192"/>
      <c r="AA188" s="192"/>
      <c r="AB188" s="192"/>
      <c r="AC188" s="193"/>
      <c r="AD188" s="59"/>
      <c r="AE188" s="59"/>
    </row>
    <row r="189" spans="1:31" s="40" customFormat="1" ht="8.1" customHeight="1" x14ac:dyDescent="0.15">
      <c r="A189" s="59"/>
      <c r="B189" s="59"/>
      <c r="C189" s="79" t="str">
        <f>IF(メンバーチェンジ!C24="","","[メンチェン前："&amp;オーダー!C44&amp;"]")</f>
        <v/>
      </c>
      <c r="D189" s="46" t="str">
        <f>IF('5 回転'!C27="","",'5 回転'!C27)</f>
        <v/>
      </c>
      <c r="E189" s="178"/>
      <c r="F189" s="38" t="str">
        <f>IF('5 回転'!D26="","",'5 回転'!D26)</f>
        <v/>
      </c>
      <c r="G189" s="46" t="str">
        <f>IF(F33="","","-")</f>
        <v/>
      </c>
      <c r="H189" s="38" t="str">
        <f>IF('5 回転'!F26="","",'5 回転'!F26)</f>
        <v/>
      </c>
      <c r="I189" s="178"/>
      <c r="J189" s="46" t="str">
        <f>IF('5 回転'!G27="","",'5 回転'!G27)</f>
        <v/>
      </c>
      <c r="K189" s="78" t="str">
        <f>IF(メンバーチェンジ!E24="","","[メンチェン前："&amp;オーダー!E44&amp;"]")</f>
        <v/>
      </c>
      <c r="L189" s="79" t="str">
        <f>IF(メンバーチェンジ!F24="","","[メンチェン前："&amp;オーダー!F44&amp;"]")</f>
        <v/>
      </c>
      <c r="M189" s="46" t="str">
        <f>IF('5 回転'!J27="","",'5 回転'!J27)</f>
        <v/>
      </c>
      <c r="N189" s="178"/>
      <c r="O189" s="38" t="str">
        <f>IF('5 回転'!K26="","",'5 回転'!K26)</f>
        <v/>
      </c>
      <c r="P189" s="46" t="str">
        <f>IF(O33="","","-")</f>
        <v/>
      </c>
      <c r="Q189" s="38" t="str">
        <f>IF('5 回転'!M26="","",'5 回転'!M26)</f>
        <v/>
      </c>
      <c r="R189" s="178"/>
      <c r="S189" s="46" t="str">
        <f>IF('5 回転'!N27="","",'5 回転'!N27)</f>
        <v/>
      </c>
      <c r="T189" s="78" t="str">
        <f>IF(メンバーチェンジ!H24="","","[メンチェン前："&amp;オーダー!H44&amp;"]")</f>
        <v/>
      </c>
      <c r="U189" s="191"/>
      <c r="V189" s="192"/>
      <c r="W189" s="192"/>
      <c r="X189" s="192"/>
      <c r="Y189" s="192"/>
      <c r="Z189" s="192"/>
      <c r="AA189" s="192"/>
      <c r="AB189" s="192"/>
      <c r="AC189" s="193"/>
      <c r="AD189" s="59"/>
      <c r="AE189" s="59"/>
    </row>
    <row r="190" spans="1:31" s="40" customFormat="1" ht="5.25" customHeight="1" x14ac:dyDescent="0.15">
      <c r="A190" s="59"/>
      <c r="B190" s="59"/>
      <c r="C190" s="54"/>
      <c r="D190" s="39"/>
      <c r="E190" s="178"/>
      <c r="F190" s="45" t="str">
        <f>IF('5 回転'!D27="","",'5 回転'!D27)</f>
        <v/>
      </c>
      <c r="G190" s="46"/>
      <c r="H190" s="45" t="str">
        <f>IF('5 回転'!F27="","",'5 回転'!F27)</f>
        <v/>
      </c>
      <c r="I190" s="178"/>
      <c r="J190" s="39"/>
      <c r="K190" s="55"/>
      <c r="L190" s="54"/>
      <c r="M190" s="39"/>
      <c r="N190" s="178"/>
      <c r="O190" s="45" t="str">
        <f>IF('5 回転'!K27="","",'5 回転'!K27)</f>
        <v/>
      </c>
      <c r="P190" s="46"/>
      <c r="Q190" s="45" t="str">
        <f>IF('5 回転'!M27="","",'5 回転'!M27)</f>
        <v/>
      </c>
      <c r="R190" s="178"/>
      <c r="S190" s="39"/>
      <c r="T190" s="55"/>
      <c r="U190" s="191"/>
      <c r="V190" s="192"/>
      <c r="W190" s="192"/>
      <c r="X190" s="192"/>
      <c r="Y190" s="192"/>
      <c r="Z190" s="192"/>
      <c r="AA190" s="192"/>
      <c r="AB190" s="192"/>
      <c r="AC190" s="193"/>
      <c r="AD190" s="59"/>
      <c r="AE190" s="59"/>
    </row>
    <row r="191" spans="1:31" s="40" customFormat="1" ht="5.25" customHeight="1" x14ac:dyDescent="0.15">
      <c r="A191" s="59"/>
      <c r="B191" s="59"/>
      <c r="C191" s="56"/>
      <c r="D191" s="39"/>
      <c r="E191" s="178"/>
      <c r="F191" s="45"/>
      <c r="G191" s="46"/>
      <c r="H191" s="45"/>
      <c r="I191" s="178"/>
      <c r="J191" s="39"/>
      <c r="K191" s="47"/>
      <c r="L191" s="56"/>
      <c r="M191" s="39"/>
      <c r="N191" s="178"/>
      <c r="O191" s="45"/>
      <c r="P191" s="46"/>
      <c r="Q191" s="45"/>
      <c r="R191" s="178"/>
      <c r="S191" s="39"/>
      <c r="T191" s="47"/>
      <c r="U191" s="191"/>
      <c r="V191" s="192"/>
      <c r="W191" s="192"/>
      <c r="X191" s="192"/>
      <c r="Y191" s="192"/>
      <c r="Z191" s="192"/>
      <c r="AA191" s="192"/>
      <c r="AB191" s="192"/>
      <c r="AC191" s="193"/>
      <c r="AD191" s="59"/>
      <c r="AE191" s="59"/>
    </row>
    <row r="192" spans="1:31" s="40" customFormat="1" ht="9.75" customHeight="1" x14ac:dyDescent="0.15">
      <c r="A192" s="59"/>
      <c r="B192" s="59"/>
      <c r="C192" s="56"/>
      <c r="D192" s="39"/>
      <c r="E192" s="178"/>
      <c r="F192" s="38" t="str">
        <f>IF('5 回転'!D28="","",'5 回転'!D28)</f>
        <v/>
      </c>
      <c r="G192" s="46" t="str">
        <f>IF(F36="","","-")</f>
        <v/>
      </c>
      <c r="H192" s="38" t="str">
        <f>IF('5 回転'!F28="","",'5 回転'!F28)</f>
        <v/>
      </c>
      <c r="I192" s="178"/>
      <c r="J192" s="39"/>
      <c r="K192" s="47"/>
      <c r="L192" s="56"/>
      <c r="M192" s="39"/>
      <c r="N192" s="178"/>
      <c r="O192" s="38" t="str">
        <f>IF('5 回転'!K28="","",'5 回転'!K28)</f>
        <v/>
      </c>
      <c r="P192" s="46" t="str">
        <f>IF(O36="","","-")</f>
        <v/>
      </c>
      <c r="Q192" s="38" t="str">
        <f>IF('5 回転'!M28="","",'5 回転'!M28)</f>
        <v/>
      </c>
      <c r="R192" s="178"/>
      <c r="S192" s="39"/>
      <c r="T192" s="47"/>
      <c r="U192" s="191"/>
      <c r="V192" s="192"/>
      <c r="W192" s="192"/>
      <c r="X192" s="192"/>
      <c r="Y192" s="192"/>
      <c r="Z192" s="192"/>
      <c r="AA192" s="192"/>
      <c r="AB192" s="192"/>
      <c r="AC192" s="193"/>
      <c r="AD192" s="59"/>
      <c r="AE192" s="59"/>
    </row>
    <row r="193" spans="1:31" s="40" customFormat="1" ht="8.1" customHeight="1" x14ac:dyDescent="0.15">
      <c r="A193" s="59"/>
      <c r="B193" s="59"/>
      <c r="C193" s="177" t="str">
        <f>IF('5 回転'!B28="","",'5 回転'!B28)</f>
        <v/>
      </c>
      <c r="D193" s="179" t="str">
        <f>IF('5 回転'!C28="","",'5 回転'!C28)</f>
        <v/>
      </c>
      <c r="E193" s="178"/>
      <c r="F193" s="45" t="str">
        <f>IF('5 回転'!D29="","",'5 回転'!D29)</f>
        <v/>
      </c>
      <c r="G193" s="46"/>
      <c r="H193" s="45" t="str">
        <f>IF('5 回転'!F29="","",'5 回転'!F29)</f>
        <v/>
      </c>
      <c r="I193" s="178"/>
      <c r="J193" s="179" t="str">
        <f>IF('5 回転'!G28="","",'5 回転'!G28)</f>
        <v/>
      </c>
      <c r="K193" s="176" t="str">
        <f>IF('5 回転'!H28="","",'5 回転'!H28)</f>
        <v/>
      </c>
      <c r="L193" s="177" t="str">
        <f>IF('5 回転'!I28="","",'5 回転'!I28)</f>
        <v/>
      </c>
      <c r="M193" s="179" t="str">
        <f>IF('5 回転'!J28="","",'5 回転'!J28)</f>
        <v/>
      </c>
      <c r="N193" s="178"/>
      <c r="O193" s="45" t="str">
        <f>IF('5 回転'!K29="","",'5 回転'!K29)</f>
        <v/>
      </c>
      <c r="P193" s="46"/>
      <c r="Q193" s="38" t="str">
        <f>IF('5 回転'!M29="","",'5 回転'!M29)</f>
        <v/>
      </c>
      <c r="R193" s="178"/>
      <c r="S193" s="179" t="str">
        <f>IF('5 回転'!N28="","",'5 回転'!N28)</f>
        <v/>
      </c>
      <c r="T193" s="176" t="str">
        <f>IF('5 回転'!O28="","",'5 回転'!O28)</f>
        <v/>
      </c>
      <c r="U193" s="191"/>
      <c r="V193" s="192"/>
      <c r="W193" s="192"/>
      <c r="X193" s="192"/>
      <c r="Y193" s="192"/>
      <c r="Z193" s="192"/>
      <c r="AA193" s="192"/>
      <c r="AB193" s="192"/>
      <c r="AC193" s="193"/>
      <c r="AD193" s="59"/>
      <c r="AE193" s="59"/>
    </row>
    <row r="194" spans="1:31" s="40" customFormat="1" ht="9.75" customHeight="1" x14ac:dyDescent="0.15">
      <c r="A194" s="59"/>
      <c r="B194" s="59"/>
      <c r="C194" s="177"/>
      <c r="D194" s="179"/>
      <c r="E194" s="178"/>
      <c r="F194" s="38" t="str">
        <f>IF('5 回転'!D30="","",'5 回転'!D30)</f>
        <v/>
      </c>
      <c r="G194" s="46" t="str">
        <f>IF(F38="","","-")</f>
        <v/>
      </c>
      <c r="H194" s="38" t="str">
        <f>IF('5 回転'!F30="","",'5 回転'!F30)</f>
        <v/>
      </c>
      <c r="I194" s="178"/>
      <c r="J194" s="179"/>
      <c r="K194" s="176"/>
      <c r="L194" s="177"/>
      <c r="M194" s="179"/>
      <c r="N194" s="178"/>
      <c r="O194" s="38" t="str">
        <f>IF('5 回転'!K30="","",'5 回転'!K30)</f>
        <v/>
      </c>
      <c r="P194" s="46" t="str">
        <f>IF(O38="","","-")</f>
        <v/>
      </c>
      <c r="Q194" s="38" t="str">
        <f>IF('5 回転'!M30="","",'5 回転'!M30)</f>
        <v/>
      </c>
      <c r="R194" s="178"/>
      <c r="S194" s="179"/>
      <c r="T194" s="176"/>
      <c r="U194" s="191"/>
      <c r="V194" s="192"/>
      <c r="W194" s="192"/>
      <c r="X194" s="192"/>
      <c r="Y194" s="192"/>
      <c r="Z194" s="192"/>
      <c r="AA194" s="192"/>
      <c r="AB194" s="192"/>
      <c r="AC194" s="193"/>
      <c r="AD194" s="59"/>
      <c r="AE194" s="59"/>
    </row>
    <row r="195" spans="1:31" s="40" customFormat="1" ht="5.25" customHeight="1" x14ac:dyDescent="0.15">
      <c r="A195" s="59"/>
      <c r="B195" s="59"/>
      <c r="C195" s="177"/>
      <c r="D195" s="179"/>
      <c r="E195" s="178"/>
      <c r="F195" s="45" t="str">
        <f>IF('5 回転'!D31="","",'5 回転'!D31)</f>
        <v/>
      </c>
      <c r="G195" s="46"/>
      <c r="H195" s="45" t="str">
        <f>IF('5 回転'!F31="","",'5 回転'!F31)</f>
        <v/>
      </c>
      <c r="I195" s="178"/>
      <c r="J195" s="179"/>
      <c r="K195" s="176"/>
      <c r="L195" s="177"/>
      <c r="M195" s="179"/>
      <c r="N195" s="178"/>
      <c r="O195" s="45" t="str">
        <f>IF('5 回転'!K31="","",'5 回転'!K31)</f>
        <v/>
      </c>
      <c r="P195" s="46"/>
      <c r="Q195" s="38" t="str">
        <f>IF('5 回転'!M31="","",'5 回転'!M31)</f>
        <v/>
      </c>
      <c r="R195" s="178"/>
      <c r="S195" s="179"/>
      <c r="T195" s="176"/>
      <c r="U195" s="191"/>
      <c r="V195" s="192"/>
      <c r="W195" s="192"/>
      <c r="X195" s="192"/>
      <c r="Y195" s="192"/>
      <c r="Z195" s="192"/>
      <c r="AA195" s="192"/>
      <c r="AB195" s="192"/>
      <c r="AC195" s="193"/>
      <c r="AD195" s="59"/>
      <c r="AE195" s="59"/>
    </row>
    <row r="196" spans="1:31" s="40" customFormat="1" ht="8.1" customHeight="1" x14ac:dyDescent="0.15">
      <c r="A196" s="59"/>
      <c r="B196" s="59"/>
      <c r="C196" s="177" t="str">
        <f>IF(メンバーチェンジ!C25="","","[メンチェン前："&amp;オーダー!C45&amp;"]")</f>
        <v/>
      </c>
      <c r="D196" s="46" t="str">
        <f>IF('5 回転'!C33="","",'5 回転'!C33)</f>
        <v/>
      </c>
      <c r="E196" s="178"/>
      <c r="F196" s="38" t="str">
        <f>IF('5 回転'!D32="","",'5 回転'!D32)</f>
        <v/>
      </c>
      <c r="G196" s="46" t="str">
        <f>IF(F40="","","-")</f>
        <v/>
      </c>
      <c r="H196" s="38" t="str">
        <f>IF('5 回転'!F32="","",'5 回転'!F32)</f>
        <v/>
      </c>
      <c r="I196" s="178"/>
      <c r="J196" s="46" t="str">
        <f>IF('5 回転'!G33="","",'5 回転'!G33)</f>
        <v/>
      </c>
      <c r="K196" s="176" t="str">
        <f>IF(メンバーチェンジ!E25="","","[メンチェン前："&amp;オーダー!E45&amp;"]")</f>
        <v/>
      </c>
      <c r="L196" s="177" t="str">
        <f>IF(メンバーチェンジ!F25="","","[メンチェン前："&amp;オーダー!F45&amp;"]")</f>
        <v/>
      </c>
      <c r="M196" s="46" t="str">
        <f>IF('5 回転'!J33="","",'5 回転'!J33)</f>
        <v/>
      </c>
      <c r="N196" s="178"/>
      <c r="O196" s="38" t="str">
        <f>IF('5 回転'!K32="","",'5 回転'!K32)</f>
        <v/>
      </c>
      <c r="P196" s="46" t="str">
        <f>IF(O40="","","-")</f>
        <v/>
      </c>
      <c r="Q196" s="38" t="str">
        <f>IF('5 回転'!M32="","",'5 回転'!M32)</f>
        <v/>
      </c>
      <c r="R196" s="178"/>
      <c r="S196" s="46" t="str">
        <f>IF('5 回転'!N33="","",'5 回転'!N33)</f>
        <v/>
      </c>
      <c r="T196" s="176" t="str">
        <f>IF(メンバーチェンジ!H25="","","[メンチェン前："&amp;オーダー!H45&amp;"]")</f>
        <v/>
      </c>
      <c r="U196" s="191"/>
      <c r="V196" s="192"/>
      <c r="W196" s="192"/>
      <c r="X196" s="192"/>
      <c r="Y196" s="192"/>
      <c r="Z196" s="192"/>
      <c r="AA196" s="192"/>
      <c r="AB196" s="192"/>
      <c r="AC196" s="193"/>
      <c r="AD196" s="59"/>
      <c r="AE196" s="59"/>
    </row>
    <row r="197" spans="1:31" s="40" customFormat="1" ht="5.25" customHeight="1" x14ac:dyDescent="0.15">
      <c r="A197" s="59"/>
      <c r="B197" s="59"/>
      <c r="C197" s="177"/>
      <c r="D197" s="39"/>
      <c r="E197" s="178"/>
      <c r="F197" s="45" t="str">
        <f>IF('5 回転'!D33="","",'5 回転'!D33)</f>
        <v/>
      </c>
      <c r="G197" s="46"/>
      <c r="H197" s="45" t="str">
        <f>IF('5 回転'!F33="","",'5 回転'!F33)</f>
        <v/>
      </c>
      <c r="I197" s="178"/>
      <c r="J197" s="39"/>
      <c r="K197" s="176"/>
      <c r="L197" s="177"/>
      <c r="M197" s="39"/>
      <c r="N197" s="178"/>
      <c r="O197" s="45" t="str">
        <f>IF('5 回転'!K33="","",'5 回転'!K33)</f>
        <v/>
      </c>
      <c r="P197" s="46"/>
      <c r="Q197" s="38" t="str">
        <f>IF('5 回転'!M33="","",'5 回転'!M33)</f>
        <v/>
      </c>
      <c r="R197" s="178"/>
      <c r="S197" s="39"/>
      <c r="T197" s="176"/>
      <c r="U197" s="191"/>
      <c r="V197" s="192"/>
      <c r="W197" s="192"/>
      <c r="X197" s="192"/>
      <c r="Y197" s="192"/>
      <c r="Z197" s="192"/>
      <c r="AA197" s="192"/>
      <c r="AB197" s="192"/>
      <c r="AC197" s="193"/>
      <c r="AD197" s="59"/>
      <c r="AE197" s="59"/>
    </row>
    <row r="198" spans="1:31" s="40" customFormat="1" ht="7.5" customHeight="1" thickBot="1" x14ac:dyDescent="0.2">
      <c r="A198" s="59"/>
      <c r="B198" s="59"/>
      <c r="C198" s="48"/>
      <c r="D198" s="49"/>
      <c r="E198" s="50"/>
      <c r="F198" s="51"/>
      <c r="G198" s="51"/>
      <c r="H198" s="51"/>
      <c r="I198" s="50"/>
      <c r="J198" s="49"/>
      <c r="K198" s="52"/>
      <c r="L198" s="48"/>
      <c r="M198" s="49"/>
      <c r="N198" s="50"/>
      <c r="O198" s="51"/>
      <c r="P198" s="51"/>
      <c r="Q198" s="51"/>
      <c r="R198" s="50"/>
      <c r="S198" s="49"/>
      <c r="T198" s="52"/>
      <c r="U198" s="194"/>
      <c r="V198" s="195"/>
      <c r="W198" s="195"/>
      <c r="X198" s="195"/>
      <c r="Y198" s="195"/>
      <c r="Z198" s="195"/>
      <c r="AA198" s="195"/>
      <c r="AB198" s="195"/>
      <c r="AC198" s="196"/>
      <c r="AD198" s="59"/>
      <c r="AE198" s="59"/>
    </row>
    <row r="199" spans="1:31" x14ac:dyDescent="0.15"/>
    <row r="200" spans="1:31" x14ac:dyDescent="0.15">
      <c r="U200" s="53"/>
      <c r="V200" s="40"/>
      <c r="X200" s="40"/>
      <c r="Y200" s="40"/>
      <c r="Z200" s="40"/>
      <c r="AB200" s="40"/>
      <c r="AC200" s="53"/>
    </row>
    <row r="201" spans="1:31" x14ac:dyDescent="0.15">
      <c r="C201" s="53"/>
      <c r="D201" s="40"/>
      <c r="F201" s="40"/>
      <c r="G201" s="40"/>
      <c r="H201" s="40"/>
      <c r="J201" s="40"/>
      <c r="K201" s="53"/>
      <c r="L201" s="53"/>
      <c r="M201" s="40"/>
      <c r="O201" s="40"/>
      <c r="P201" s="40"/>
      <c r="Q201" s="40"/>
      <c r="S201" s="40"/>
      <c r="T201" s="53"/>
      <c r="U201" s="53"/>
      <c r="V201" s="40"/>
      <c r="X201" s="40"/>
      <c r="Y201" s="40"/>
      <c r="Z201" s="40"/>
      <c r="AB201" s="40"/>
      <c r="AC201" s="53"/>
    </row>
    <row r="202" spans="1:31" x14ac:dyDescent="0.15">
      <c r="C202" s="53"/>
      <c r="D202" s="40"/>
      <c r="F202" s="40"/>
      <c r="G202" s="40"/>
      <c r="H202" s="40"/>
      <c r="J202" s="40"/>
      <c r="K202" s="53"/>
      <c r="L202" s="53"/>
      <c r="M202" s="40"/>
      <c r="O202" s="40"/>
      <c r="P202" s="40"/>
      <c r="Q202" s="40"/>
      <c r="S202" s="40"/>
      <c r="T202" s="53"/>
      <c r="U202" s="53"/>
      <c r="V202" s="40"/>
      <c r="X202" s="40"/>
      <c r="Y202" s="40"/>
      <c r="Z202" s="40"/>
      <c r="AB202" s="40"/>
      <c r="AC202" s="53"/>
    </row>
    <row r="203" spans="1:31" x14ac:dyDescent="0.15">
      <c r="C203" s="53"/>
      <c r="D203" s="40"/>
      <c r="F203" s="40"/>
      <c r="G203" s="40"/>
      <c r="H203" s="40"/>
      <c r="J203" s="40"/>
      <c r="K203" s="53"/>
      <c r="L203" s="53"/>
      <c r="M203" s="40"/>
      <c r="O203" s="40"/>
      <c r="P203" s="40"/>
      <c r="Q203" s="40"/>
      <c r="S203" s="40"/>
      <c r="T203" s="53"/>
      <c r="U203" s="53"/>
      <c r="V203" s="40"/>
      <c r="X203" s="40"/>
      <c r="Y203" s="40"/>
      <c r="Z203" s="40"/>
      <c r="AB203" s="40"/>
      <c r="AC203" s="53"/>
    </row>
    <row r="204" spans="1:31" x14ac:dyDescent="0.15">
      <c r="C204" s="53"/>
      <c r="D204" s="40"/>
      <c r="F204" s="40"/>
      <c r="G204" s="40"/>
      <c r="H204" s="40"/>
      <c r="J204" s="40"/>
      <c r="K204" s="53"/>
      <c r="L204" s="53"/>
      <c r="M204" s="40"/>
      <c r="O204" s="40"/>
      <c r="P204" s="40"/>
      <c r="Q204" s="40"/>
      <c r="S204" s="40"/>
      <c r="T204" s="53"/>
      <c r="U204" s="53"/>
      <c r="V204" s="40"/>
      <c r="X204" s="40"/>
      <c r="Y204" s="40"/>
      <c r="Z204" s="40"/>
      <c r="AB204" s="40"/>
      <c r="AC204" s="53"/>
    </row>
    <row r="205" spans="1:31" x14ac:dyDescent="0.15">
      <c r="C205" s="53"/>
      <c r="D205" s="40"/>
      <c r="F205" s="40"/>
      <c r="G205" s="40"/>
      <c r="H205" s="40"/>
      <c r="J205" s="40"/>
      <c r="K205" s="53"/>
      <c r="L205" s="53"/>
      <c r="M205" s="40"/>
      <c r="O205" s="40"/>
      <c r="P205" s="40"/>
      <c r="Q205" s="40"/>
      <c r="S205" s="40"/>
      <c r="T205" s="53"/>
      <c r="U205" s="53"/>
      <c r="V205" s="40"/>
      <c r="X205" s="40"/>
      <c r="Y205" s="40"/>
      <c r="Z205" s="40"/>
      <c r="AB205" s="40"/>
      <c r="AC205" s="53"/>
    </row>
    <row r="206" spans="1:31" x14ac:dyDescent="0.15">
      <c r="C206" s="53"/>
      <c r="D206" s="40"/>
      <c r="F206" s="40"/>
      <c r="G206" s="40"/>
      <c r="H206" s="40"/>
      <c r="J206" s="40"/>
      <c r="K206" s="53"/>
      <c r="L206" s="53"/>
      <c r="M206" s="40"/>
      <c r="O206" s="40"/>
      <c r="P206" s="40"/>
      <c r="Q206" s="40"/>
      <c r="S206" s="40"/>
      <c r="T206" s="53"/>
      <c r="U206" s="53"/>
      <c r="V206" s="40"/>
      <c r="X206" s="40"/>
      <c r="Y206" s="40"/>
      <c r="Z206" s="40"/>
      <c r="AB206" s="40"/>
      <c r="AC206" s="53"/>
    </row>
    <row r="207" spans="1:31" x14ac:dyDescent="0.15">
      <c r="C207" s="53"/>
      <c r="D207" s="40"/>
      <c r="F207" s="40"/>
      <c r="G207" s="40"/>
      <c r="H207" s="40"/>
      <c r="J207" s="40"/>
      <c r="K207" s="53"/>
      <c r="L207" s="53"/>
      <c r="M207" s="40"/>
      <c r="O207" s="40"/>
      <c r="P207" s="40"/>
      <c r="Q207" s="40"/>
      <c r="S207" s="40"/>
      <c r="T207" s="53"/>
      <c r="U207" s="53"/>
      <c r="V207" s="40"/>
      <c r="X207" s="40"/>
      <c r="Y207" s="40"/>
      <c r="Z207" s="40"/>
      <c r="AB207" s="40"/>
      <c r="AC207" s="53"/>
    </row>
    <row r="208" spans="1:31" x14ac:dyDescent="0.15">
      <c r="C208" s="53"/>
      <c r="D208" s="40"/>
      <c r="F208" s="40"/>
      <c r="G208" s="40"/>
      <c r="H208" s="40"/>
      <c r="J208" s="40"/>
      <c r="K208" s="53"/>
      <c r="L208" s="53"/>
      <c r="M208" s="40"/>
      <c r="O208" s="40"/>
      <c r="P208" s="40"/>
      <c r="Q208" s="40"/>
      <c r="S208" s="40"/>
      <c r="T208" s="53"/>
      <c r="U208" s="53"/>
      <c r="V208" s="40"/>
      <c r="X208" s="40"/>
      <c r="Y208" s="40"/>
      <c r="Z208" s="40"/>
      <c r="AB208" s="40"/>
      <c r="AC208" s="53"/>
    </row>
    <row r="209" spans="3:29" x14ac:dyDescent="0.15">
      <c r="C209" s="53"/>
      <c r="D209" s="40"/>
      <c r="F209" s="40"/>
      <c r="G209" s="40"/>
      <c r="H209" s="40"/>
      <c r="J209" s="40"/>
      <c r="K209" s="53"/>
      <c r="L209" s="53"/>
      <c r="M209" s="40"/>
      <c r="O209" s="40"/>
      <c r="P209" s="40"/>
      <c r="Q209" s="40"/>
      <c r="S209" s="40"/>
      <c r="T209" s="53"/>
      <c r="U209" s="53"/>
      <c r="V209" s="40"/>
      <c r="X209" s="40"/>
      <c r="Y209" s="40"/>
      <c r="Z209" s="40"/>
      <c r="AB209" s="40"/>
      <c r="AC209" s="53"/>
    </row>
    <row r="210" spans="3:29" x14ac:dyDescent="0.15">
      <c r="C210" s="53"/>
      <c r="D210" s="40"/>
      <c r="F210" s="40"/>
      <c r="G210" s="40"/>
      <c r="H210" s="40"/>
      <c r="J210" s="40"/>
      <c r="K210" s="53"/>
      <c r="L210" s="53"/>
      <c r="M210" s="40"/>
      <c r="O210" s="40"/>
      <c r="P210" s="40"/>
      <c r="Q210" s="40"/>
      <c r="S210" s="40"/>
      <c r="T210" s="53"/>
      <c r="U210" s="53"/>
      <c r="V210" s="40"/>
      <c r="X210" s="40"/>
      <c r="Y210" s="40"/>
      <c r="Z210" s="40"/>
      <c r="AB210" s="40"/>
      <c r="AC210" s="53"/>
    </row>
    <row r="211" spans="3:29" x14ac:dyDescent="0.15">
      <c r="C211" s="53"/>
      <c r="D211" s="40"/>
      <c r="F211" s="40"/>
      <c r="G211" s="40"/>
      <c r="H211" s="40"/>
      <c r="J211" s="40"/>
      <c r="K211" s="53"/>
      <c r="L211" s="53"/>
      <c r="M211" s="40"/>
      <c r="O211" s="40"/>
      <c r="P211" s="40"/>
      <c r="Q211" s="40"/>
      <c r="S211" s="40"/>
      <c r="T211" s="53"/>
      <c r="U211" s="53"/>
      <c r="V211" s="40"/>
      <c r="X211" s="40"/>
      <c r="Y211" s="40"/>
      <c r="Z211" s="40"/>
      <c r="AB211" s="40"/>
      <c r="AC211" s="53"/>
    </row>
    <row r="212" spans="3:29" x14ac:dyDescent="0.15">
      <c r="C212" s="53"/>
      <c r="D212" s="40"/>
      <c r="F212" s="40"/>
      <c r="G212" s="40"/>
      <c r="H212" s="40"/>
      <c r="J212" s="40"/>
      <c r="K212" s="53"/>
      <c r="L212" s="53"/>
      <c r="M212" s="40"/>
      <c r="O212" s="40"/>
      <c r="P212" s="40"/>
      <c r="Q212" s="40"/>
      <c r="S212" s="40"/>
      <c r="T212" s="53"/>
      <c r="U212" s="53"/>
      <c r="V212" s="40"/>
      <c r="X212" s="40"/>
      <c r="Y212" s="40"/>
      <c r="Z212" s="40"/>
      <c r="AB212" s="40"/>
      <c r="AC212" s="53"/>
    </row>
    <row r="213" spans="3:29" x14ac:dyDescent="0.15">
      <c r="C213" s="53"/>
      <c r="D213" s="40"/>
      <c r="F213" s="40"/>
      <c r="G213" s="40"/>
      <c r="H213" s="40"/>
      <c r="J213" s="40"/>
      <c r="K213" s="53"/>
      <c r="L213" s="53"/>
      <c r="M213" s="40"/>
      <c r="O213" s="40"/>
      <c r="P213" s="40"/>
      <c r="Q213" s="40"/>
      <c r="S213" s="40"/>
      <c r="T213" s="53"/>
      <c r="U213" s="53"/>
      <c r="V213" s="40"/>
      <c r="X213" s="40"/>
      <c r="Y213" s="40"/>
      <c r="Z213" s="40"/>
      <c r="AB213" s="40"/>
      <c r="AC213" s="53"/>
    </row>
    <row r="214" spans="3:29" x14ac:dyDescent="0.15">
      <c r="C214" s="53"/>
      <c r="D214" s="40"/>
      <c r="F214" s="40"/>
      <c r="G214" s="40"/>
      <c r="H214" s="40"/>
      <c r="J214" s="40"/>
      <c r="K214" s="53"/>
      <c r="L214" s="53"/>
      <c r="M214" s="40"/>
      <c r="O214" s="40"/>
      <c r="P214" s="40"/>
      <c r="Q214" s="40"/>
      <c r="S214" s="40"/>
      <c r="T214" s="53"/>
      <c r="U214" s="53"/>
      <c r="V214" s="40"/>
      <c r="X214" s="40"/>
      <c r="Y214" s="40"/>
      <c r="Z214" s="40"/>
      <c r="AB214" s="40"/>
      <c r="AC214" s="53"/>
    </row>
    <row r="215" spans="3:29" x14ac:dyDescent="0.15">
      <c r="C215" s="53"/>
      <c r="D215" s="40"/>
      <c r="F215" s="40"/>
      <c r="G215" s="40"/>
      <c r="H215" s="40"/>
      <c r="J215" s="40"/>
      <c r="K215" s="53"/>
      <c r="L215" s="53"/>
      <c r="M215" s="40"/>
      <c r="O215" s="40"/>
      <c r="P215" s="40"/>
      <c r="Q215" s="40"/>
      <c r="S215" s="40"/>
      <c r="T215" s="53"/>
      <c r="U215" s="53"/>
      <c r="V215" s="40"/>
      <c r="X215" s="40"/>
      <c r="Y215" s="40"/>
      <c r="Z215" s="40"/>
      <c r="AB215" s="40"/>
      <c r="AC215" s="53"/>
    </row>
    <row r="216" spans="3:29" x14ac:dyDescent="0.15">
      <c r="C216" s="53"/>
      <c r="D216" s="40"/>
      <c r="F216" s="40"/>
      <c r="G216" s="40"/>
      <c r="H216" s="40"/>
      <c r="J216" s="40"/>
      <c r="K216" s="53"/>
      <c r="L216" s="53"/>
      <c r="M216" s="40"/>
      <c r="O216" s="40"/>
      <c r="P216" s="40"/>
      <c r="Q216" s="40"/>
      <c r="S216" s="40"/>
      <c r="T216" s="53"/>
      <c r="U216" s="53"/>
      <c r="V216" s="40"/>
      <c r="X216" s="40"/>
      <c r="Y216" s="40"/>
      <c r="Z216" s="40"/>
      <c r="AB216" s="40"/>
      <c r="AC216" s="53"/>
    </row>
    <row r="217" spans="3:29" x14ac:dyDescent="0.15">
      <c r="C217" s="53"/>
      <c r="D217" s="40"/>
      <c r="F217" s="40"/>
      <c r="G217" s="40"/>
      <c r="H217" s="40"/>
      <c r="J217" s="40"/>
      <c r="K217" s="53"/>
      <c r="L217" s="53"/>
      <c r="M217" s="40"/>
      <c r="O217" s="40"/>
      <c r="P217" s="40"/>
      <c r="Q217" s="40"/>
      <c r="S217" s="40"/>
      <c r="T217" s="53"/>
      <c r="U217" s="53"/>
      <c r="V217" s="40"/>
      <c r="X217" s="40"/>
      <c r="Y217" s="40"/>
      <c r="Z217" s="40"/>
      <c r="AB217" s="40"/>
      <c r="AC217" s="53"/>
    </row>
    <row r="218" spans="3:29" x14ac:dyDescent="0.15">
      <c r="C218" s="53"/>
      <c r="D218" s="40"/>
      <c r="F218" s="40"/>
      <c r="G218" s="40"/>
      <c r="H218" s="40"/>
      <c r="J218" s="40"/>
      <c r="K218" s="53"/>
      <c r="L218" s="53"/>
      <c r="M218" s="40"/>
      <c r="O218" s="40"/>
      <c r="P218" s="40"/>
      <c r="Q218" s="40"/>
      <c r="S218" s="40"/>
      <c r="T218" s="53"/>
      <c r="U218" s="53"/>
      <c r="V218" s="40"/>
      <c r="X218" s="40"/>
      <c r="Y218" s="40"/>
      <c r="Z218" s="40"/>
      <c r="AB218" s="40"/>
      <c r="AC218" s="53"/>
    </row>
    <row r="219" spans="3:29" x14ac:dyDescent="0.15">
      <c r="C219" s="53"/>
      <c r="D219" s="40"/>
      <c r="F219" s="40"/>
      <c r="G219" s="40"/>
      <c r="H219" s="40"/>
      <c r="J219" s="40"/>
      <c r="K219" s="53"/>
      <c r="L219" s="53"/>
      <c r="M219" s="40"/>
      <c r="O219" s="40"/>
      <c r="P219" s="40"/>
      <c r="Q219" s="40"/>
      <c r="S219" s="40"/>
      <c r="T219" s="53"/>
      <c r="U219" s="53"/>
      <c r="V219" s="40"/>
      <c r="X219" s="40"/>
      <c r="Y219" s="40"/>
      <c r="Z219" s="40"/>
      <c r="AB219" s="40"/>
      <c r="AC219" s="53"/>
    </row>
    <row r="220" spans="3:29" x14ac:dyDescent="0.15">
      <c r="C220" s="53"/>
      <c r="D220" s="40"/>
      <c r="F220" s="40"/>
      <c r="G220" s="40"/>
      <c r="H220" s="40"/>
      <c r="J220" s="40"/>
      <c r="K220" s="53"/>
      <c r="L220" s="53"/>
      <c r="M220" s="40"/>
      <c r="O220" s="40"/>
      <c r="P220" s="40"/>
      <c r="Q220" s="40"/>
      <c r="S220" s="40"/>
      <c r="T220" s="53"/>
      <c r="U220" s="53"/>
      <c r="V220" s="40"/>
      <c r="X220" s="40"/>
      <c r="Y220" s="40"/>
      <c r="Z220" s="40"/>
      <c r="AB220" s="40"/>
      <c r="AC220" s="53"/>
    </row>
    <row r="221" spans="3:29" x14ac:dyDescent="0.15">
      <c r="C221" s="53"/>
      <c r="D221" s="40"/>
      <c r="F221" s="40"/>
      <c r="G221" s="40"/>
      <c r="H221" s="40"/>
      <c r="J221" s="40"/>
      <c r="K221" s="53"/>
      <c r="L221" s="53"/>
      <c r="M221" s="40"/>
      <c r="O221" s="40"/>
      <c r="P221" s="40"/>
      <c r="Q221" s="40"/>
      <c r="S221" s="40"/>
      <c r="T221" s="53"/>
      <c r="U221" s="53"/>
      <c r="V221" s="40"/>
      <c r="X221" s="40"/>
      <c r="Y221" s="40"/>
      <c r="Z221" s="40"/>
      <c r="AB221" s="40"/>
      <c r="AC221" s="53"/>
    </row>
    <row r="222" spans="3:29" x14ac:dyDescent="0.15">
      <c r="C222" s="53"/>
      <c r="D222" s="40"/>
      <c r="F222" s="40"/>
      <c r="G222" s="40"/>
      <c r="H222" s="40"/>
      <c r="J222" s="40"/>
      <c r="K222" s="53"/>
      <c r="L222" s="53"/>
      <c r="M222" s="40"/>
      <c r="O222" s="40"/>
      <c r="P222" s="40"/>
      <c r="Q222" s="40"/>
      <c r="S222" s="40"/>
      <c r="T222" s="53"/>
      <c r="U222" s="53"/>
      <c r="V222" s="40"/>
      <c r="X222" s="40"/>
      <c r="Y222" s="40"/>
      <c r="Z222" s="40"/>
      <c r="AB222" s="40"/>
      <c r="AC222" s="53"/>
    </row>
    <row r="223" spans="3:29" x14ac:dyDescent="0.15">
      <c r="C223" s="53"/>
      <c r="D223" s="40"/>
      <c r="F223" s="40"/>
      <c r="G223" s="40"/>
      <c r="H223" s="40"/>
      <c r="J223" s="40"/>
      <c r="K223" s="53"/>
      <c r="L223" s="53"/>
      <c r="M223" s="40"/>
      <c r="O223" s="40"/>
      <c r="P223" s="40"/>
      <c r="Q223" s="40"/>
      <c r="S223" s="40"/>
      <c r="T223" s="53"/>
      <c r="U223" s="53"/>
      <c r="V223" s="40"/>
      <c r="X223" s="40"/>
      <c r="Y223" s="40"/>
      <c r="Z223" s="40"/>
      <c r="AB223" s="40"/>
      <c r="AC223" s="53"/>
    </row>
    <row r="224" spans="3:29" hidden="1" x14ac:dyDescent="0.15">
      <c r="C224" s="53"/>
      <c r="D224" s="40"/>
      <c r="F224" s="40"/>
      <c r="G224" s="40"/>
      <c r="H224" s="40"/>
      <c r="J224" s="40"/>
      <c r="K224" s="53"/>
      <c r="L224" s="53"/>
      <c r="M224" s="40"/>
      <c r="O224" s="40"/>
      <c r="P224" s="40"/>
      <c r="Q224" s="40"/>
      <c r="S224" s="40"/>
      <c r="T224" s="53"/>
      <c r="U224" s="53"/>
      <c r="V224" s="40"/>
      <c r="X224" s="40"/>
      <c r="Y224" s="40"/>
      <c r="Z224" s="40"/>
      <c r="AB224" s="40"/>
      <c r="AC224" s="53"/>
    </row>
    <row r="225" spans="3:29" hidden="1" x14ac:dyDescent="0.15">
      <c r="C225" s="53"/>
      <c r="D225" s="40"/>
      <c r="F225" s="40"/>
      <c r="G225" s="40"/>
      <c r="H225" s="40"/>
      <c r="J225" s="40"/>
      <c r="K225" s="53"/>
      <c r="L225" s="53"/>
      <c r="M225" s="40"/>
      <c r="O225" s="40"/>
      <c r="P225" s="40"/>
      <c r="Q225" s="40"/>
      <c r="S225" s="40"/>
      <c r="T225" s="53"/>
      <c r="U225" s="53"/>
      <c r="V225" s="40"/>
      <c r="X225" s="40"/>
      <c r="Y225" s="40"/>
      <c r="Z225" s="40"/>
      <c r="AB225" s="40"/>
      <c r="AC225" s="53"/>
    </row>
    <row r="226" spans="3:29" hidden="1" x14ac:dyDescent="0.15">
      <c r="C226" s="53"/>
      <c r="D226" s="40"/>
      <c r="F226" s="40"/>
      <c r="G226" s="40"/>
      <c r="H226" s="40"/>
      <c r="J226" s="40"/>
      <c r="K226" s="53"/>
      <c r="L226" s="53"/>
      <c r="M226" s="40"/>
      <c r="O226" s="40"/>
      <c r="P226" s="40"/>
      <c r="Q226" s="40"/>
      <c r="S226" s="40"/>
      <c r="T226" s="53"/>
      <c r="U226" s="53"/>
      <c r="V226" s="40"/>
      <c r="X226" s="40"/>
      <c r="Y226" s="40"/>
      <c r="Z226" s="40"/>
      <c r="AB226" s="40"/>
      <c r="AC226" s="53"/>
    </row>
    <row r="227" spans="3:29" hidden="1" x14ac:dyDescent="0.15">
      <c r="C227" s="53"/>
      <c r="D227" s="40"/>
      <c r="F227" s="40"/>
      <c r="G227" s="40"/>
      <c r="H227" s="40"/>
      <c r="J227" s="40"/>
      <c r="K227" s="53"/>
      <c r="L227" s="53"/>
      <c r="M227" s="40"/>
      <c r="O227" s="40"/>
      <c r="P227" s="40"/>
      <c r="Q227" s="40"/>
      <c r="S227" s="40"/>
      <c r="T227" s="53"/>
      <c r="U227" s="53"/>
      <c r="V227" s="40"/>
      <c r="X227" s="40"/>
      <c r="Y227" s="40"/>
      <c r="Z227" s="40"/>
      <c r="AB227" s="40"/>
      <c r="AC227" s="53"/>
    </row>
    <row r="228" spans="3:29" hidden="1" x14ac:dyDescent="0.15">
      <c r="C228" s="53"/>
      <c r="D228" s="40"/>
      <c r="F228" s="40"/>
      <c r="G228" s="40"/>
      <c r="H228" s="40"/>
      <c r="J228" s="40"/>
      <c r="K228" s="53"/>
      <c r="L228" s="53"/>
      <c r="M228" s="40"/>
      <c r="O228" s="40"/>
      <c r="P228" s="40"/>
      <c r="Q228" s="40"/>
      <c r="S228" s="40"/>
      <c r="T228" s="53"/>
      <c r="U228" s="53"/>
      <c r="V228" s="40"/>
      <c r="X228" s="40"/>
      <c r="Y228" s="40"/>
      <c r="Z228" s="40"/>
      <c r="AB228" s="40"/>
      <c r="AC228" s="53"/>
    </row>
    <row r="229" spans="3:29" hidden="1" x14ac:dyDescent="0.15">
      <c r="C229" s="53"/>
      <c r="D229" s="40"/>
      <c r="F229" s="40"/>
      <c r="G229" s="40"/>
      <c r="H229" s="40"/>
      <c r="J229" s="40"/>
      <c r="K229" s="53"/>
      <c r="L229" s="53"/>
      <c r="M229" s="40"/>
      <c r="O229" s="40"/>
      <c r="P229" s="40"/>
      <c r="Q229" s="40"/>
      <c r="S229" s="40"/>
      <c r="T229" s="53"/>
      <c r="U229" s="53"/>
      <c r="V229" s="40"/>
      <c r="X229" s="40"/>
      <c r="Y229" s="40"/>
      <c r="Z229" s="40"/>
      <c r="AB229" s="40"/>
      <c r="AC229" s="53"/>
    </row>
    <row r="230" spans="3:29" hidden="1" x14ac:dyDescent="0.15">
      <c r="C230" s="53"/>
      <c r="D230" s="40"/>
      <c r="F230" s="40"/>
      <c r="G230" s="40"/>
      <c r="H230" s="40"/>
      <c r="J230" s="40"/>
      <c r="K230" s="53"/>
      <c r="L230" s="53"/>
      <c r="M230" s="40"/>
      <c r="O230" s="40"/>
      <c r="P230" s="40"/>
      <c r="Q230" s="40"/>
      <c r="S230" s="40"/>
      <c r="T230" s="53"/>
      <c r="U230" s="53"/>
      <c r="V230" s="40"/>
      <c r="X230" s="40"/>
      <c r="Y230" s="40"/>
      <c r="Z230" s="40"/>
      <c r="AB230" s="40"/>
      <c r="AC230" s="53"/>
    </row>
    <row r="231" spans="3:29" hidden="1" x14ac:dyDescent="0.15">
      <c r="C231" s="53"/>
      <c r="D231" s="40"/>
      <c r="F231" s="40"/>
      <c r="G231" s="40"/>
      <c r="H231" s="40"/>
      <c r="J231" s="40"/>
      <c r="K231" s="53"/>
      <c r="L231" s="53"/>
      <c r="M231" s="40"/>
      <c r="O231" s="40"/>
      <c r="P231" s="40"/>
      <c r="Q231" s="40"/>
      <c r="S231" s="40"/>
      <c r="T231" s="53"/>
      <c r="U231" s="53"/>
      <c r="V231" s="40"/>
      <c r="X231" s="40"/>
      <c r="Y231" s="40"/>
      <c r="Z231" s="40"/>
      <c r="AB231" s="40"/>
      <c r="AC231" s="53"/>
    </row>
    <row r="232" spans="3:29" hidden="1" x14ac:dyDescent="0.15">
      <c r="C232" s="53"/>
      <c r="D232" s="40"/>
      <c r="F232" s="40"/>
      <c r="G232" s="40"/>
      <c r="H232" s="40"/>
      <c r="J232" s="40"/>
      <c r="K232" s="53"/>
      <c r="L232" s="53"/>
      <c r="M232" s="40"/>
      <c r="O232" s="40"/>
      <c r="P232" s="40"/>
      <c r="Q232" s="40"/>
      <c r="S232" s="40"/>
      <c r="T232" s="53"/>
      <c r="U232" s="53"/>
      <c r="V232" s="40"/>
      <c r="X232" s="40"/>
      <c r="Y232" s="40"/>
      <c r="Z232" s="40"/>
      <c r="AB232" s="40"/>
      <c r="AC232" s="53"/>
    </row>
    <row r="233" spans="3:29" hidden="1" x14ac:dyDescent="0.15">
      <c r="C233" s="53"/>
      <c r="D233" s="40"/>
      <c r="F233" s="40"/>
      <c r="G233" s="40"/>
      <c r="H233" s="40"/>
      <c r="J233" s="40"/>
      <c r="K233" s="53"/>
      <c r="L233" s="53"/>
      <c r="M233" s="40"/>
      <c r="O233" s="40"/>
      <c r="P233" s="40"/>
      <c r="Q233" s="40"/>
      <c r="S233" s="40"/>
      <c r="T233" s="53"/>
      <c r="U233" s="53"/>
      <c r="V233" s="40"/>
      <c r="X233" s="40"/>
      <c r="Y233" s="40"/>
      <c r="Z233" s="40"/>
      <c r="AB233" s="40"/>
      <c r="AC233" s="53"/>
    </row>
    <row r="234" spans="3:29" hidden="1" x14ac:dyDescent="0.15">
      <c r="C234" s="53"/>
      <c r="D234" s="40"/>
      <c r="F234" s="40"/>
      <c r="G234" s="40"/>
      <c r="H234" s="40"/>
      <c r="J234" s="40"/>
      <c r="K234" s="53"/>
      <c r="L234" s="53"/>
      <c r="M234" s="40"/>
      <c r="O234" s="40"/>
      <c r="P234" s="40"/>
      <c r="Q234" s="40"/>
      <c r="S234" s="40"/>
      <c r="T234" s="53"/>
      <c r="U234" s="53"/>
      <c r="V234" s="40"/>
      <c r="X234" s="40"/>
      <c r="Y234" s="40"/>
      <c r="Z234" s="40"/>
      <c r="AB234" s="40"/>
      <c r="AC234" s="53"/>
    </row>
    <row r="235" spans="3:29" hidden="1" x14ac:dyDescent="0.15">
      <c r="C235" s="53"/>
      <c r="D235" s="40"/>
      <c r="F235" s="40"/>
      <c r="G235" s="40"/>
      <c r="H235" s="40"/>
      <c r="J235" s="40"/>
      <c r="K235" s="53"/>
      <c r="L235" s="53"/>
      <c r="M235" s="40"/>
      <c r="O235" s="40"/>
      <c r="P235" s="40"/>
      <c r="Q235" s="40"/>
      <c r="S235" s="40"/>
      <c r="T235" s="53"/>
      <c r="U235" s="53"/>
      <c r="V235" s="40"/>
      <c r="X235" s="40"/>
      <c r="Y235" s="40"/>
      <c r="Z235" s="40"/>
      <c r="AB235" s="40"/>
      <c r="AC235" s="53"/>
    </row>
    <row r="236" spans="3:29" hidden="1" x14ac:dyDescent="0.15">
      <c r="C236" s="53"/>
      <c r="D236" s="40"/>
      <c r="F236" s="40"/>
      <c r="G236" s="40"/>
      <c r="H236" s="40"/>
      <c r="J236" s="40"/>
      <c r="K236" s="53"/>
      <c r="L236" s="53"/>
      <c r="M236" s="40"/>
      <c r="O236" s="40"/>
      <c r="P236" s="40"/>
      <c r="Q236" s="40"/>
      <c r="S236" s="40"/>
      <c r="T236" s="53"/>
      <c r="U236" s="53"/>
      <c r="V236" s="40"/>
      <c r="X236" s="40"/>
      <c r="Y236" s="40"/>
      <c r="Z236" s="40"/>
      <c r="AB236" s="40"/>
      <c r="AC236" s="53"/>
    </row>
    <row r="237" spans="3:29" hidden="1" x14ac:dyDescent="0.15">
      <c r="C237" s="53"/>
      <c r="D237" s="40"/>
      <c r="F237" s="40"/>
      <c r="G237" s="40"/>
      <c r="H237" s="40"/>
      <c r="J237" s="40"/>
      <c r="K237" s="53"/>
      <c r="L237" s="53"/>
      <c r="M237" s="40"/>
      <c r="O237" s="40"/>
      <c r="P237" s="40"/>
      <c r="Q237" s="40"/>
      <c r="S237" s="40"/>
      <c r="T237" s="53"/>
      <c r="U237" s="53"/>
      <c r="V237" s="40"/>
      <c r="X237" s="40"/>
      <c r="Y237" s="40"/>
      <c r="Z237" s="40"/>
      <c r="AB237" s="40"/>
      <c r="AC237" s="53"/>
    </row>
    <row r="238" spans="3:29" hidden="1" x14ac:dyDescent="0.15">
      <c r="C238" s="53"/>
      <c r="D238" s="40"/>
      <c r="F238" s="40"/>
      <c r="G238" s="40"/>
      <c r="H238" s="40"/>
      <c r="J238" s="40"/>
      <c r="K238" s="53"/>
      <c r="L238" s="53"/>
      <c r="M238" s="40"/>
      <c r="O238" s="40"/>
      <c r="P238" s="40"/>
      <c r="Q238" s="40"/>
      <c r="S238" s="40"/>
      <c r="T238" s="53"/>
      <c r="U238" s="53"/>
      <c r="V238" s="40"/>
      <c r="X238" s="40"/>
      <c r="Y238" s="40"/>
      <c r="Z238" s="40"/>
      <c r="AB238" s="40"/>
      <c r="AC238" s="53"/>
    </row>
    <row r="239" spans="3:29" hidden="1" x14ac:dyDescent="0.15">
      <c r="C239" s="53"/>
      <c r="D239" s="40"/>
      <c r="F239" s="40"/>
      <c r="G239" s="40"/>
      <c r="H239" s="40"/>
      <c r="J239" s="40"/>
      <c r="K239" s="53"/>
      <c r="L239" s="53"/>
      <c r="M239" s="40"/>
      <c r="O239" s="40"/>
      <c r="P239" s="40"/>
      <c r="Q239" s="40"/>
      <c r="S239" s="40"/>
      <c r="T239" s="53"/>
      <c r="U239" s="53"/>
      <c r="V239" s="40"/>
      <c r="X239" s="40"/>
      <c r="Y239" s="40"/>
      <c r="Z239" s="40"/>
      <c r="AB239" s="40"/>
      <c r="AC239" s="53"/>
    </row>
    <row r="240" spans="3:29" hidden="1" x14ac:dyDescent="0.15">
      <c r="C240" s="53"/>
      <c r="D240" s="40"/>
      <c r="F240" s="40"/>
      <c r="G240" s="40"/>
      <c r="H240" s="40"/>
      <c r="J240" s="40"/>
      <c r="K240" s="53"/>
      <c r="L240" s="53"/>
      <c r="M240" s="40"/>
      <c r="O240" s="40"/>
      <c r="P240" s="40"/>
      <c r="Q240" s="40"/>
      <c r="S240" s="40"/>
      <c r="T240" s="53"/>
      <c r="U240" s="53"/>
      <c r="V240" s="40"/>
      <c r="X240" s="40"/>
      <c r="Y240" s="40"/>
      <c r="Z240" s="40"/>
      <c r="AB240" s="40"/>
      <c r="AC240" s="53"/>
    </row>
    <row r="241" spans="3:29" hidden="1" x14ac:dyDescent="0.15">
      <c r="C241" s="53"/>
      <c r="D241" s="40"/>
      <c r="F241" s="40"/>
      <c r="G241" s="40"/>
      <c r="H241" s="40"/>
      <c r="J241" s="40"/>
      <c r="K241" s="53"/>
      <c r="L241" s="53"/>
      <c r="M241" s="40"/>
      <c r="O241" s="40"/>
      <c r="P241" s="40"/>
      <c r="Q241" s="40"/>
      <c r="S241" s="40"/>
      <c r="T241" s="53"/>
      <c r="U241" s="53"/>
      <c r="V241" s="40"/>
      <c r="X241" s="40"/>
      <c r="Y241" s="40"/>
      <c r="Z241" s="40"/>
      <c r="AB241" s="40"/>
      <c r="AC241" s="53"/>
    </row>
    <row r="242" spans="3:29" hidden="1" x14ac:dyDescent="0.15">
      <c r="C242" s="53"/>
      <c r="D242" s="40"/>
      <c r="F242" s="40"/>
      <c r="G242" s="40"/>
      <c r="H242" s="40"/>
      <c r="J242" s="40"/>
      <c r="K242" s="53"/>
      <c r="L242" s="53"/>
      <c r="M242" s="40"/>
      <c r="O242" s="40"/>
      <c r="P242" s="40"/>
      <c r="Q242" s="40"/>
      <c r="S242" s="40"/>
      <c r="T242" s="53"/>
      <c r="U242" s="53"/>
      <c r="V242" s="40"/>
      <c r="X242" s="40"/>
      <c r="Y242" s="40"/>
      <c r="Z242" s="40"/>
      <c r="AB242" s="40"/>
      <c r="AC242" s="53"/>
    </row>
    <row r="243" spans="3:29" hidden="1" x14ac:dyDescent="0.15">
      <c r="C243" s="53"/>
      <c r="D243" s="40"/>
      <c r="F243" s="40"/>
      <c r="G243" s="40"/>
      <c r="H243" s="40"/>
      <c r="J243" s="40"/>
      <c r="K243" s="53"/>
      <c r="L243" s="53"/>
      <c r="M243" s="40"/>
      <c r="O243" s="40"/>
      <c r="P243" s="40"/>
      <c r="Q243" s="40"/>
      <c r="S243" s="40"/>
      <c r="T243" s="53"/>
      <c r="U243" s="53"/>
      <c r="V243" s="40"/>
      <c r="X243" s="40"/>
      <c r="Y243" s="40"/>
      <c r="Z243" s="40"/>
      <c r="AB243" s="40"/>
      <c r="AC243" s="53"/>
    </row>
    <row r="244" spans="3:29" hidden="1" x14ac:dyDescent="0.15">
      <c r="C244" s="53"/>
      <c r="D244" s="40"/>
      <c r="F244" s="40"/>
      <c r="G244" s="40"/>
      <c r="H244" s="40"/>
      <c r="J244" s="40"/>
      <c r="K244" s="53"/>
      <c r="L244" s="53"/>
      <c r="M244" s="40"/>
      <c r="O244" s="40"/>
      <c r="P244" s="40"/>
      <c r="Q244" s="40"/>
      <c r="S244" s="40"/>
      <c r="T244" s="53"/>
      <c r="U244" s="53"/>
      <c r="V244" s="40"/>
      <c r="X244" s="40"/>
      <c r="Y244" s="40"/>
      <c r="Z244" s="40"/>
      <c r="AB244" s="40"/>
      <c r="AC244" s="53"/>
    </row>
    <row r="245" spans="3:29" hidden="1" x14ac:dyDescent="0.15">
      <c r="C245" s="53"/>
      <c r="D245" s="40"/>
      <c r="F245" s="40"/>
      <c r="G245" s="40"/>
      <c r="H245" s="40"/>
      <c r="J245" s="40"/>
      <c r="K245" s="53"/>
      <c r="L245" s="53"/>
      <c r="M245" s="40"/>
      <c r="O245" s="40"/>
      <c r="P245" s="40"/>
      <c r="Q245" s="40"/>
      <c r="S245" s="40"/>
      <c r="T245" s="53"/>
      <c r="U245" s="53"/>
      <c r="V245" s="40"/>
      <c r="X245" s="40"/>
      <c r="Y245" s="40"/>
      <c r="Z245" s="40"/>
      <c r="AB245" s="40"/>
      <c r="AC245" s="53"/>
    </row>
    <row r="246" spans="3:29" hidden="1" x14ac:dyDescent="0.15">
      <c r="C246" s="53"/>
      <c r="D246" s="40"/>
      <c r="F246" s="40"/>
      <c r="G246" s="40"/>
      <c r="H246" s="40"/>
      <c r="J246" s="40"/>
      <c r="K246" s="53"/>
      <c r="L246" s="53"/>
      <c r="M246" s="40"/>
      <c r="O246" s="40"/>
      <c r="P246" s="40"/>
      <c r="Q246" s="40"/>
      <c r="S246" s="40"/>
      <c r="T246" s="53"/>
      <c r="U246" s="53"/>
      <c r="V246" s="40"/>
      <c r="X246" s="40"/>
      <c r="Y246" s="40"/>
      <c r="Z246" s="40"/>
      <c r="AB246" s="40"/>
      <c r="AC246" s="53"/>
    </row>
    <row r="247" spans="3:29" hidden="1" x14ac:dyDescent="0.15">
      <c r="C247" s="53"/>
      <c r="D247" s="40"/>
      <c r="F247" s="40"/>
      <c r="G247" s="40"/>
      <c r="H247" s="40"/>
      <c r="J247" s="40"/>
      <c r="K247" s="53"/>
      <c r="L247" s="53"/>
      <c r="M247" s="40"/>
      <c r="O247" s="40"/>
      <c r="P247" s="40"/>
      <c r="Q247" s="40"/>
      <c r="S247" s="40"/>
      <c r="T247" s="53"/>
      <c r="U247" s="53"/>
      <c r="V247" s="40"/>
      <c r="X247" s="40"/>
      <c r="Y247" s="40"/>
      <c r="Z247" s="40"/>
      <c r="AB247" s="40"/>
      <c r="AC247" s="53"/>
    </row>
    <row r="248" spans="3:29" hidden="1" x14ac:dyDescent="0.15">
      <c r="C248" s="53"/>
      <c r="D248" s="40"/>
      <c r="F248" s="40"/>
      <c r="G248" s="40"/>
      <c r="H248" s="40"/>
      <c r="J248" s="40"/>
      <c r="K248" s="53"/>
      <c r="L248" s="53"/>
      <c r="M248" s="40"/>
      <c r="O248" s="40"/>
      <c r="P248" s="40"/>
      <c r="Q248" s="40"/>
      <c r="S248" s="40"/>
      <c r="T248" s="53"/>
      <c r="U248" s="53"/>
      <c r="V248" s="40"/>
      <c r="X248" s="40"/>
      <c r="Y248" s="40"/>
      <c r="Z248" s="40"/>
      <c r="AB248" s="40"/>
      <c r="AC248" s="53"/>
    </row>
    <row r="249" spans="3:29" hidden="1" x14ac:dyDescent="0.15">
      <c r="C249" s="53"/>
      <c r="D249" s="40"/>
      <c r="F249" s="40"/>
      <c r="G249" s="40"/>
      <c r="H249" s="40"/>
      <c r="J249" s="40"/>
      <c r="K249" s="53"/>
      <c r="L249" s="53"/>
      <c r="M249" s="40"/>
      <c r="O249" s="40"/>
      <c r="P249" s="40"/>
      <c r="Q249" s="40"/>
      <c r="S249" s="40"/>
      <c r="T249" s="53"/>
      <c r="U249" s="53"/>
      <c r="V249" s="40"/>
      <c r="X249" s="40"/>
      <c r="Y249" s="40"/>
      <c r="Z249" s="40"/>
      <c r="AB249" s="40"/>
      <c r="AC249" s="53"/>
    </row>
    <row r="250" spans="3:29" hidden="1" x14ac:dyDescent="0.15">
      <c r="C250" s="53"/>
      <c r="D250" s="40"/>
      <c r="F250" s="40"/>
      <c r="G250" s="40"/>
      <c r="H250" s="40"/>
      <c r="J250" s="40"/>
      <c r="K250" s="53"/>
      <c r="L250" s="53"/>
      <c r="M250" s="40"/>
      <c r="O250" s="40"/>
      <c r="P250" s="40"/>
      <c r="Q250" s="40"/>
      <c r="S250" s="40"/>
      <c r="T250" s="53"/>
      <c r="U250" s="53"/>
      <c r="V250" s="40"/>
      <c r="X250" s="40"/>
      <c r="Y250" s="40"/>
      <c r="Z250" s="40"/>
      <c r="AB250" s="40"/>
      <c r="AC250" s="53"/>
    </row>
    <row r="251" spans="3:29" hidden="1" x14ac:dyDescent="0.15">
      <c r="C251" s="53"/>
      <c r="D251" s="40"/>
      <c r="F251" s="40"/>
      <c r="G251" s="40"/>
      <c r="H251" s="40"/>
      <c r="J251" s="40"/>
      <c r="K251" s="53"/>
      <c r="L251" s="53"/>
      <c r="M251" s="40"/>
      <c r="O251" s="40"/>
      <c r="P251" s="40"/>
      <c r="Q251" s="40"/>
      <c r="S251" s="40"/>
      <c r="T251" s="53"/>
      <c r="U251" s="53"/>
      <c r="V251" s="40"/>
      <c r="X251" s="40"/>
      <c r="Y251" s="40"/>
      <c r="Z251" s="40"/>
      <c r="AB251" s="40"/>
      <c r="AC251" s="53"/>
    </row>
    <row r="252" spans="3:29" hidden="1" x14ac:dyDescent="0.15">
      <c r="C252" s="53"/>
      <c r="D252" s="40"/>
      <c r="F252" s="40"/>
      <c r="G252" s="40"/>
      <c r="H252" s="40"/>
      <c r="J252" s="40"/>
      <c r="K252" s="53"/>
      <c r="L252" s="53"/>
      <c r="M252" s="40"/>
      <c r="O252" s="40"/>
      <c r="P252" s="40"/>
      <c r="Q252" s="40"/>
      <c r="S252" s="40"/>
      <c r="T252" s="53"/>
      <c r="U252" s="53"/>
      <c r="V252" s="40"/>
      <c r="X252" s="40"/>
      <c r="Y252" s="40"/>
      <c r="Z252" s="40"/>
      <c r="AB252" s="40"/>
      <c r="AC252" s="53"/>
    </row>
    <row r="253" spans="3:29" hidden="1" x14ac:dyDescent="0.15">
      <c r="C253" s="53"/>
      <c r="D253" s="40"/>
      <c r="F253" s="40"/>
      <c r="G253" s="40"/>
      <c r="H253" s="40"/>
      <c r="J253" s="40"/>
      <c r="K253" s="53"/>
      <c r="L253" s="53"/>
      <c r="M253" s="40"/>
      <c r="O253" s="40"/>
      <c r="P253" s="40"/>
      <c r="Q253" s="40"/>
      <c r="S253" s="40"/>
      <c r="T253" s="53"/>
      <c r="U253" s="53"/>
      <c r="V253" s="40"/>
      <c r="X253" s="40"/>
      <c r="Y253" s="40"/>
      <c r="Z253" s="40"/>
      <c r="AB253" s="40"/>
      <c r="AC253" s="53"/>
    </row>
    <row r="254" spans="3:29" hidden="1" x14ac:dyDescent="0.15">
      <c r="C254" s="53"/>
      <c r="D254" s="40"/>
      <c r="F254" s="40"/>
      <c r="G254" s="40"/>
      <c r="H254" s="40"/>
      <c r="J254" s="40"/>
      <c r="K254" s="53"/>
      <c r="L254" s="53"/>
      <c r="M254" s="40"/>
      <c r="O254" s="40"/>
      <c r="P254" s="40"/>
      <c r="Q254" s="40"/>
      <c r="S254" s="40"/>
      <c r="T254" s="53"/>
      <c r="U254" s="53"/>
      <c r="V254" s="40"/>
      <c r="X254" s="40"/>
      <c r="Y254" s="40"/>
      <c r="Z254" s="40"/>
      <c r="AB254" s="40"/>
      <c r="AC254" s="53"/>
    </row>
    <row r="255" spans="3:29" hidden="1" x14ac:dyDescent="0.15">
      <c r="C255" s="53"/>
      <c r="D255" s="40"/>
      <c r="F255" s="40"/>
      <c r="G255" s="40"/>
      <c r="H255" s="40"/>
      <c r="J255" s="40"/>
      <c r="K255" s="53"/>
      <c r="L255" s="53"/>
      <c r="M255" s="40"/>
      <c r="O255" s="40"/>
      <c r="P255" s="40"/>
      <c r="Q255" s="40"/>
      <c r="S255" s="40"/>
      <c r="T255" s="53"/>
      <c r="U255" s="53"/>
      <c r="V255" s="40"/>
      <c r="X255" s="40"/>
      <c r="Y255" s="40"/>
      <c r="Z255" s="40"/>
      <c r="AB255" s="40"/>
      <c r="AC255" s="53"/>
    </row>
    <row r="256" spans="3:29" hidden="1" x14ac:dyDescent="0.15">
      <c r="C256" s="53"/>
      <c r="D256" s="40"/>
      <c r="F256" s="40"/>
      <c r="G256" s="40"/>
      <c r="H256" s="40"/>
      <c r="J256" s="40"/>
      <c r="K256" s="53"/>
      <c r="L256" s="53"/>
      <c r="M256" s="40"/>
      <c r="O256" s="40"/>
      <c r="P256" s="40"/>
      <c r="Q256" s="40"/>
      <c r="S256" s="40"/>
      <c r="T256" s="53"/>
      <c r="U256" s="53"/>
      <c r="V256" s="40"/>
      <c r="X256" s="40"/>
      <c r="Y256" s="40"/>
      <c r="Z256" s="40"/>
      <c r="AB256" s="40"/>
      <c r="AC256" s="53"/>
    </row>
    <row r="257" spans="3:29" hidden="1" x14ac:dyDescent="0.15">
      <c r="C257" s="53"/>
      <c r="D257" s="40"/>
      <c r="F257" s="40"/>
      <c r="G257" s="40"/>
      <c r="H257" s="40"/>
      <c r="J257" s="40"/>
      <c r="K257" s="53"/>
      <c r="L257" s="53"/>
      <c r="M257" s="40"/>
      <c r="O257" s="40"/>
      <c r="P257" s="40"/>
      <c r="Q257" s="40"/>
      <c r="S257" s="40"/>
      <c r="T257" s="53"/>
      <c r="U257" s="53"/>
      <c r="V257" s="40"/>
      <c r="X257" s="40"/>
      <c r="Y257" s="40"/>
      <c r="Z257" s="40"/>
      <c r="AB257" s="40"/>
      <c r="AC257" s="53"/>
    </row>
    <row r="258" spans="3:29" hidden="1" x14ac:dyDescent="0.15">
      <c r="C258" s="53"/>
      <c r="D258" s="40"/>
      <c r="F258" s="40"/>
      <c r="G258" s="40"/>
      <c r="H258" s="40"/>
      <c r="J258" s="40"/>
      <c r="K258" s="53"/>
      <c r="L258" s="53"/>
      <c r="M258" s="40"/>
      <c r="O258" s="40"/>
      <c r="P258" s="40"/>
      <c r="Q258" s="40"/>
      <c r="S258" s="40"/>
      <c r="T258" s="53"/>
      <c r="U258" s="53"/>
      <c r="V258" s="40"/>
      <c r="X258" s="40"/>
      <c r="Y258" s="40"/>
      <c r="Z258" s="40"/>
      <c r="AB258" s="40"/>
      <c r="AC258" s="53"/>
    </row>
    <row r="259" spans="3:29" hidden="1" x14ac:dyDescent="0.15">
      <c r="C259" s="53"/>
      <c r="D259" s="40"/>
      <c r="F259" s="40"/>
      <c r="G259" s="40"/>
      <c r="H259" s="40"/>
      <c r="J259" s="40"/>
      <c r="K259" s="53"/>
      <c r="L259" s="53"/>
      <c r="M259" s="40"/>
      <c r="O259" s="40"/>
      <c r="P259" s="40"/>
      <c r="Q259" s="40"/>
      <c r="S259" s="40"/>
      <c r="T259" s="53"/>
      <c r="U259" s="53"/>
      <c r="V259" s="40"/>
      <c r="X259" s="40"/>
      <c r="Y259" s="40"/>
      <c r="Z259" s="40"/>
      <c r="AB259" s="40"/>
      <c r="AC259" s="53"/>
    </row>
    <row r="260" spans="3:29" hidden="1" x14ac:dyDescent="0.15">
      <c r="C260" s="53"/>
      <c r="D260" s="40"/>
      <c r="F260" s="40"/>
      <c r="G260" s="40"/>
      <c r="H260" s="40"/>
      <c r="J260" s="40"/>
      <c r="K260" s="53"/>
      <c r="L260" s="53"/>
      <c r="M260" s="40"/>
      <c r="O260" s="40"/>
      <c r="P260" s="40"/>
      <c r="Q260" s="40"/>
      <c r="S260" s="40"/>
      <c r="T260" s="53"/>
      <c r="U260" s="53"/>
      <c r="V260" s="40"/>
      <c r="X260" s="40"/>
      <c r="Y260" s="40"/>
      <c r="Z260" s="40"/>
      <c r="AB260" s="40"/>
      <c r="AC260" s="53"/>
    </row>
    <row r="261" spans="3:29" hidden="1" x14ac:dyDescent="0.15">
      <c r="C261" s="53"/>
      <c r="D261" s="40"/>
      <c r="F261" s="40"/>
      <c r="G261" s="40"/>
      <c r="H261" s="40"/>
      <c r="J261" s="40"/>
      <c r="K261" s="53"/>
      <c r="L261" s="53"/>
      <c r="M261" s="40"/>
      <c r="O261" s="40"/>
      <c r="P261" s="40"/>
      <c r="Q261" s="40"/>
      <c r="S261" s="40"/>
      <c r="T261" s="53"/>
      <c r="U261" s="53"/>
      <c r="V261" s="40"/>
      <c r="X261" s="40"/>
      <c r="Y261" s="40"/>
      <c r="Z261" s="40"/>
      <c r="AB261" s="40"/>
      <c r="AC261" s="53"/>
    </row>
    <row r="262" spans="3:29" hidden="1" x14ac:dyDescent="0.15">
      <c r="C262" s="53"/>
      <c r="D262" s="40"/>
      <c r="F262" s="40"/>
      <c r="G262" s="40"/>
      <c r="H262" s="40"/>
      <c r="J262" s="40"/>
      <c r="K262" s="53"/>
      <c r="L262" s="53"/>
      <c r="M262" s="40"/>
      <c r="O262" s="40"/>
      <c r="P262" s="40"/>
      <c r="Q262" s="40"/>
      <c r="S262" s="40"/>
      <c r="T262" s="53"/>
      <c r="U262" s="53"/>
      <c r="V262" s="40"/>
      <c r="X262" s="40"/>
      <c r="Y262" s="40"/>
      <c r="Z262" s="40"/>
      <c r="AB262" s="40"/>
      <c r="AC262" s="53"/>
    </row>
    <row r="263" spans="3:29" hidden="1" x14ac:dyDescent="0.15">
      <c r="C263" s="53"/>
      <c r="D263" s="40"/>
      <c r="F263" s="40"/>
      <c r="G263" s="40"/>
      <c r="H263" s="40"/>
      <c r="J263" s="40"/>
      <c r="K263" s="53"/>
      <c r="L263" s="53"/>
      <c r="M263" s="40"/>
      <c r="O263" s="40"/>
      <c r="P263" s="40"/>
      <c r="Q263" s="40"/>
      <c r="S263" s="40"/>
      <c r="T263" s="53"/>
      <c r="U263" s="53"/>
      <c r="V263" s="40"/>
      <c r="X263" s="40"/>
      <c r="Y263" s="40"/>
      <c r="Z263" s="40"/>
      <c r="AB263" s="40"/>
      <c r="AC263" s="53"/>
    </row>
    <row r="264" spans="3:29" hidden="1" x14ac:dyDescent="0.15">
      <c r="C264" s="53"/>
      <c r="D264" s="40"/>
      <c r="F264" s="40"/>
      <c r="G264" s="40"/>
      <c r="H264" s="40"/>
      <c r="J264" s="40"/>
      <c r="K264" s="53"/>
      <c r="L264" s="53"/>
      <c r="M264" s="40"/>
      <c r="O264" s="40"/>
      <c r="P264" s="40"/>
      <c r="Q264" s="40"/>
      <c r="S264" s="40"/>
      <c r="T264" s="53"/>
      <c r="U264" s="53"/>
      <c r="V264" s="40"/>
      <c r="X264" s="40"/>
      <c r="Y264" s="40"/>
      <c r="Z264" s="40"/>
      <c r="AB264" s="40"/>
      <c r="AC264" s="53"/>
    </row>
    <row r="265" spans="3:29" hidden="1" x14ac:dyDescent="0.15">
      <c r="C265" s="53"/>
      <c r="D265" s="40"/>
      <c r="F265" s="40"/>
      <c r="G265" s="40"/>
      <c r="H265" s="40"/>
      <c r="J265" s="40"/>
      <c r="K265" s="53"/>
      <c r="L265" s="53"/>
      <c r="M265" s="40"/>
      <c r="O265" s="40"/>
      <c r="P265" s="40"/>
      <c r="Q265" s="40"/>
      <c r="S265" s="40"/>
      <c r="T265" s="53"/>
      <c r="U265" s="53"/>
      <c r="V265" s="40"/>
      <c r="X265" s="40"/>
      <c r="Y265" s="40"/>
      <c r="Z265" s="40"/>
      <c r="AB265" s="40"/>
      <c r="AC265" s="53"/>
    </row>
    <row r="266" spans="3:29" hidden="1" x14ac:dyDescent="0.15">
      <c r="C266" s="53"/>
      <c r="D266" s="40"/>
      <c r="F266" s="40"/>
      <c r="G266" s="40"/>
      <c r="H266" s="40"/>
      <c r="J266" s="40"/>
      <c r="K266" s="53"/>
      <c r="L266" s="53"/>
      <c r="M266" s="40"/>
      <c r="O266" s="40"/>
      <c r="P266" s="40"/>
      <c r="Q266" s="40"/>
      <c r="S266" s="40"/>
      <c r="T266" s="53"/>
      <c r="U266" s="53"/>
      <c r="V266" s="40"/>
      <c r="X266" s="40"/>
      <c r="Y266" s="40"/>
      <c r="Z266" s="40"/>
      <c r="AB266" s="40"/>
      <c r="AC266" s="53"/>
    </row>
    <row r="267" spans="3:29" hidden="1" x14ac:dyDescent="0.15">
      <c r="C267" s="53"/>
      <c r="D267" s="40"/>
      <c r="F267" s="40"/>
      <c r="G267" s="40"/>
      <c r="H267" s="40"/>
      <c r="J267" s="40"/>
      <c r="K267" s="53"/>
      <c r="L267" s="53"/>
      <c r="M267" s="40"/>
      <c r="O267" s="40"/>
      <c r="P267" s="40"/>
      <c r="Q267" s="40"/>
      <c r="S267" s="40"/>
      <c r="T267" s="53"/>
      <c r="U267" s="53"/>
      <c r="V267" s="40"/>
      <c r="X267" s="40"/>
      <c r="Y267" s="40"/>
      <c r="Z267" s="40"/>
      <c r="AB267" s="40"/>
      <c r="AC267" s="53"/>
    </row>
    <row r="268" spans="3:29" hidden="1" x14ac:dyDescent="0.15">
      <c r="C268" s="53"/>
      <c r="D268" s="40"/>
      <c r="F268" s="40"/>
      <c r="G268" s="40"/>
      <c r="H268" s="40"/>
      <c r="J268" s="40"/>
      <c r="K268" s="53"/>
      <c r="L268" s="53"/>
      <c r="M268" s="40"/>
      <c r="O268" s="40"/>
      <c r="P268" s="40"/>
      <c r="Q268" s="40"/>
      <c r="S268" s="40"/>
      <c r="T268" s="53"/>
      <c r="U268" s="53"/>
      <c r="V268" s="40"/>
      <c r="X268" s="40"/>
      <c r="Y268" s="40"/>
      <c r="Z268" s="40"/>
      <c r="AB268" s="40"/>
      <c r="AC268" s="53"/>
    </row>
    <row r="269" spans="3:29" hidden="1" x14ac:dyDescent="0.15">
      <c r="C269" s="53"/>
      <c r="D269" s="40"/>
      <c r="F269" s="40"/>
      <c r="G269" s="40"/>
      <c r="H269" s="40"/>
      <c r="J269" s="40"/>
      <c r="K269" s="53"/>
      <c r="L269" s="53"/>
      <c r="M269" s="40"/>
      <c r="O269" s="40"/>
      <c r="P269" s="40"/>
      <c r="Q269" s="40"/>
      <c r="S269" s="40"/>
      <c r="T269" s="53"/>
      <c r="U269" s="53"/>
      <c r="V269" s="40"/>
      <c r="X269" s="40"/>
      <c r="Y269" s="40"/>
      <c r="Z269" s="40"/>
      <c r="AB269" s="40"/>
      <c r="AC269" s="53"/>
    </row>
    <row r="270" spans="3:29" hidden="1" x14ac:dyDescent="0.15">
      <c r="C270" s="53"/>
      <c r="D270" s="40"/>
      <c r="F270" s="40"/>
      <c r="G270" s="40"/>
      <c r="H270" s="40"/>
      <c r="J270" s="40"/>
      <c r="K270" s="53"/>
      <c r="L270" s="53"/>
      <c r="M270" s="40"/>
      <c r="O270" s="40"/>
      <c r="P270" s="40"/>
      <c r="Q270" s="40"/>
      <c r="S270" s="40"/>
      <c r="T270" s="53"/>
      <c r="U270" s="53"/>
      <c r="V270" s="40"/>
      <c r="X270" s="40"/>
      <c r="Y270" s="40"/>
      <c r="Z270" s="40"/>
      <c r="AB270" s="40"/>
      <c r="AC270" s="53"/>
    </row>
    <row r="271" spans="3:29" hidden="1" x14ac:dyDescent="0.15">
      <c r="C271" s="53"/>
      <c r="D271" s="40"/>
      <c r="F271" s="40"/>
      <c r="G271" s="40"/>
      <c r="H271" s="40"/>
      <c r="J271" s="40"/>
      <c r="K271" s="53"/>
      <c r="L271" s="53"/>
      <c r="M271" s="40"/>
      <c r="O271" s="40"/>
      <c r="P271" s="40"/>
      <c r="Q271" s="40"/>
      <c r="S271" s="40"/>
      <c r="T271" s="53"/>
      <c r="U271" s="53"/>
      <c r="V271" s="40"/>
      <c r="X271" s="40"/>
      <c r="Y271" s="40"/>
      <c r="Z271" s="40"/>
      <c r="AB271" s="40"/>
      <c r="AC271" s="53"/>
    </row>
    <row r="272" spans="3:29" hidden="1" x14ac:dyDescent="0.15">
      <c r="C272" s="53"/>
      <c r="D272" s="40"/>
      <c r="F272" s="40"/>
      <c r="G272" s="40"/>
      <c r="H272" s="40"/>
      <c r="J272" s="40"/>
      <c r="K272" s="53"/>
      <c r="L272" s="53"/>
      <c r="M272" s="40"/>
      <c r="O272" s="40"/>
      <c r="P272" s="40"/>
      <c r="Q272" s="40"/>
      <c r="S272" s="40"/>
      <c r="T272" s="53"/>
      <c r="U272" s="53"/>
      <c r="V272" s="40"/>
      <c r="X272" s="40"/>
      <c r="Y272" s="40"/>
      <c r="Z272" s="40"/>
      <c r="AB272" s="40"/>
      <c r="AC272" s="53"/>
    </row>
    <row r="273" spans="3:29" hidden="1" x14ac:dyDescent="0.15">
      <c r="C273" s="53"/>
      <c r="D273" s="40"/>
      <c r="F273" s="40"/>
      <c r="G273" s="40"/>
      <c r="H273" s="40"/>
      <c r="J273" s="40"/>
      <c r="K273" s="53"/>
      <c r="L273" s="53"/>
      <c r="M273" s="40"/>
      <c r="O273" s="40"/>
      <c r="P273" s="40"/>
      <c r="Q273" s="40"/>
      <c r="S273" s="40"/>
      <c r="T273" s="53"/>
      <c r="U273" s="53"/>
      <c r="V273" s="40"/>
      <c r="X273" s="40"/>
      <c r="Y273" s="40"/>
      <c r="Z273" s="40"/>
      <c r="AB273" s="40"/>
      <c r="AC273" s="53"/>
    </row>
  </sheetData>
  <sheetProtection algorithmName="SHA-512" hashValue="x5pfR1opbwZxVq8tctr9bF8lG0l1yCTchuhChe+ZMnxjxfblQMAnNbL66VWJOgOEVg4fJbPO6sPyIH/zNeTA2Q==" saltValue="RTevuHPUov+umL9l3n6hsQ==" spinCount="100000" sheet="1" objects="1" scenarios="1" selectLockedCells="1"/>
  <mergeCells count="430">
    <mergeCell ref="E6:F6"/>
    <mergeCell ref="H6:I6"/>
    <mergeCell ref="N6:O6"/>
    <mergeCell ref="Q6:R6"/>
    <mergeCell ref="C2:AC2"/>
    <mergeCell ref="C3:AC3"/>
    <mergeCell ref="C5:D6"/>
    <mergeCell ref="E5:F5"/>
    <mergeCell ref="H5:I5"/>
    <mergeCell ref="J5:K6"/>
    <mergeCell ref="L5:M6"/>
    <mergeCell ref="N5:O5"/>
    <mergeCell ref="Q5:R5"/>
    <mergeCell ref="S5:T6"/>
    <mergeCell ref="E14:E20"/>
    <mergeCell ref="I14:I20"/>
    <mergeCell ref="N14:N20"/>
    <mergeCell ref="D16:D18"/>
    <mergeCell ref="J16:J18"/>
    <mergeCell ref="M16:M18"/>
    <mergeCell ref="R7:R13"/>
    <mergeCell ref="S9:S11"/>
    <mergeCell ref="E7:E13"/>
    <mergeCell ref="I7:I13"/>
    <mergeCell ref="N7:N13"/>
    <mergeCell ref="D9:D11"/>
    <mergeCell ref="J9:J11"/>
    <mergeCell ref="M9:M11"/>
    <mergeCell ref="M30:M32"/>
    <mergeCell ref="S30:S32"/>
    <mergeCell ref="N28:N34"/>
    <mergeCell ref="R28:R34"/>
    <mergeCell ref="T28:T29"/>
    <mergeCell ref="C28:C29"/>
    <mergeCell ref="E28:E34"/>
    <mergeCell ref="I28:I34"/>
    <mergeCell ref="K28:K29"/>
    <mergeCell ref="L28:L29"/>
    <mergeCell ref="C40:C41"/>
    <mergeCell ref="K40:K41"/>
    <mergeCell ref="L40:L41"/>
    <mergeCell ref="T40:T41"/>
    <mergeCell ref="U5:AC42"/>
    <mergeCell ref="C21:C23"/>
    <mergeCell ref="C37:C39"/>
    <mergeCell ref="D37:D39"/>
    <mergeCell ref="J37:J39"/>
    <mergeCell ref="K37:K39"/>
    <mergeCell ref="L37:L39"/>
    <mergeCell ref="M37:M39"/>
    <mergeCell ref="E35:E41"/>
    <mergeCell ref="I35:I41"/>
    <mergeCell ref="N35:N41"/>
    <mergeCell ref="R35:R41"/>
    <mergeCell ref="S37:S39"/>
    <mergeCell ref="T37:T39"/>
    <mergeCell ref="C31:C32"/>
    <mergeCell ref="K31:K32"/>
    <mergeCell ref="L31:L32"/>
    <mergeCell ref="T31:T32"/>
    <mergeCell ref="D30:D32"/>
    <mergeCell ref="J30:J32"/>
    <mergeCell ref="Q43:R43"/>
    <mergeCell ref="S43:T44"/>
    <mergeCell ref="Q44:R44"/>
    <mergeCell ref="C43:D44"/>
    <mergeCell ref="E43:F43"/>
    <mergeCell ref="H43:I43"/>
    <mergeCell ref="J43:K44"/>
    <mergeCell ref="L43:M44"/>
    <mergeCell ref="N43:O43"/>
    <mergeCell ref="E44:F44"/>
    <mergeCell ref="H44:I44"/>
    <mergeCell ref="N44:O44"/>
    <mergeCell ref="R45:R51"/>
    <mergeCell ref="S47:S49"/>
    <mergeCell ref="T47:T49"/>
    <mergeCell ref="E45:E51"/>
    <mergeCell ref="I45:I51"/>
    <mergeCell ref="N45:N51"/>
    <mergeCell ref="D47:D49"/>
    <mergeCell ref="J47:J49"/>
    <mergeCell ref="M47:M49"/>
    <mergeCell ref="L47:L49"/>
    <mergeCell ref="R59:R65"/>
    <mergeCell ref="S61:S63"/>
    <mergeCell ref="E59:E65"/>
    <mergeCell ref="I59:I65"/>
    <mergeCell ref="N59:N65"/>
    <mergeCell ref="D61:D63"/>
    <mergeCell ref="J61:J63"/>
    <mergeCell ref="M61:M63"/>
    <mergeCell ref="R52:R58"/>
    <mergeCell ref="S54:S56"/>
    <mergeCell ref="E52:E58"/>
    <mergeCell ref="I52:I58"/>
    <mergeCell ref="N52:N58"/>
    <mergeCell ref="D54:D56"/>
    <mergeCell ref="J54:J56"/>
    <mergeCell ref="M54:M56"/>
    <mergeCell ref="K54:K56"/>
    <mergeCell ref="T69:T70"/>
    <mergeCell ref="D68:D70"/>
    <mergeCell ref="J68:J70"/>
    <mergeCell ref="M68:M70"/>
    <mergeCell ref="S68:S70"/>
    <mergeCell ref="N66:N72"/>
    <mergeCell ref="R66:R72"/>
    <mergeCell ref="T66:T67"/>
    <mergeCell ref="C66:C67"/>
    <mergeCell ref="E66:E72"/>
    <mergeCell ref="I66:I72"/>
    <mergeCell ref="K66:K67"/>
    <mergeCell ref="L66:L67"/>
    <mergeCell ref="E82:F82"/>
    <mergeCell ref="H82:I82"/>
    <mergeCell ref="N82:O82"/>
    <mergeCell ref="C78:C79"/>
    <mergeCell ref="K78:K79"/>
    <mergeCell ref="L78:L79"/>
    <mergeCell ref="T78:T79"/>
    <mergeCell ref="U43:AC80"/>
    <mergeCell ref="K47:K49"/>
    <mergeCell ref="C75:C77"/>
    <mergeCell ref="D75:D77"/>
    <mergeCell ref="J75:J77"/>
    <mergeCell ref="K75:K77"/>
    <mergeCell ref="L75:L77"/>
    <mergeCell ref="M75:M77"/>
    <mergeCell ref="E73:E79"/>
    <mergeCell ref="I73:I79"/>
    <mergeCell ref="N73:N79"/>
    <mergeCell ref="R73:R79"/>
    <mergeCell ref="S75:S77"/>
    <mergeCell ref="T75:T77"/>
    <mergeCell ref="C69:C70"/>
    <mergeCell ref="K69:K70"/>
    <mergeCell ref="L69:L70"/>
    <mergeCell ref="L123:M124"/>
    <mergeCell ref="N123:O123"/>
    <mergeCell ref="Q123:R123"/>
    <mergeCell ref="S123:T124"/>
    <mergeCell ref="C104:C105"/>
    <mergeCell ref="E104:E110"/>
    <mergeCell ref="I104:I110"/>
    <mergeCell ref="K104:K105"/>
    <mergeCell ref="L104:L105"/>
    <mergeCell ref="L107:L108"/>
    <mergeCell ref="T113:T115"/>
    <mergeCell ref="C107:C108"/>
    <mergeCell ref="K107:K108"/>
    <mergeCell ref="J113:J115"/>
    <mergeCell ref="K113:K115"/>
    <mergeCell ref="L113:L115"/>
    <mergeCell ref="M113:M115"/>
    <mergeCell ref="E111:E117"/>
    <mergeCell ref="I111:I117"/>
    <mergeCell ref="N111:N117"/>
    <mergeCell ref="R111:R117"/>
    <mergeCell ref="S113:S115"/>
    <mergeCell ref="N83:N89"/>
    <mergeCell ref="D85:D87"/>
    <mergeCell ref="T107:T108"/>
    <mergeCell ref="D106:D108"/>
    <mergeCell ref="J106:J108"/>
    <mergeCell ref="M106:M108"/>
    <mergeCell ref="S106:S108"/>
    <mergeCell ref="N104:N110"/>
    <mergeCell ref="R104:R110"/>
    <mergeCell ref="T104:T105"/>
    <mergeCell ref="R97:R103"/>
    <mergeCell ref="S99:S101"/>
    <mergeCell ref="E97:E103"/>
    <mergeCell ref="I97:I103"/>
    <mergeCell ref="N97:N103"/>
    <mergeCell ref="D99:D101"/>
    <mergeCell ref="J99:J101"/>
    <mergeCell ref="M99:M101"/>
    <mergeCell ref="R90:R96"/>
    <mergeCell ref="J85:J87"/>
    <mergeCell ref="M85:M87"/>
    <mergeCell ref="C134:C136"/>
    <mergeCell ref="R125:R131"/>
    <mergeCell ref="S127:S129"/>
    <mergeCell ref="E125:E131"/>
    <mergeCell ref="I125:I131"/>
    <mergeCell ref="N125:N131"/>
    <mergeCell ref="D127:D129"/>
    <mergeCell ref="J127:J129"/>
    <mergeCell ref="M127:M129"/>
    <mergeCell ref="C127:C129"/>
    <mergeCell ref="K127:K129"/>
    <mergeCell ref="L127:L129"/>
    <mergeCell ref="R139:R145"/>
    <mergeCell ref="S141:S143"/>
    <mergeCell ref="E139:E145"/>
    <mergeCell ref="I139:I145"/>
    <mergeCell ref="N139:N145"/>
    <mergeCell ref="D141:D143"/>
    <mergeCell ref="J141:J143"/>
    <mergeCell ref="M141:M143"/>
    <mergeCell ref="R132:R138"/>
    <mergeCell ref="S134:S136"/>
    <mergeCell ref="E132:E138"/>
    <mergeCell ref="I132:I138"/>
    <mergeCell ref="N132:N138"/>
    <mergeCell ref="D134:D136"/>
    <mergeCell ref="J134:J136"/>
    <mergeCell ref="M134:M136"/>
    <mergeCell ref="C149:C150"/>
    <mergeCell ref="K149:K150"/>
    <mergeCell ref="L149:L150"/>
    <mergeCell ref="T149:T150"/>
    <mergeCell ref="D148:D150"/>
    <mergeCell ref="J148:J150"/>
    <mergeCell ref="M148:M150"/>
    <mergeCell ref="S148:S150"/>
    <mergeCell ref="N146:N152"/>
    <mergeCell ref="R146:R152"/>
    <mergeCell ref="T146:T147"/>
    <mergeCell ref="C146:C147"/>
    <mergeCell ref="E146:E152"/>
    <mergeCell ref="I146:I152"/>
    <mergeCell ref="K146:K147"/>
    <mergeCell ref="L146:L147"/>
    <mergeCell ref="C158:C159"/>
    <mergeCell ref="K158:K159"/>
    <mergeCell ref="L158:L159"/>
    <mergeCell ref="T158:T159"/>
    <mergeCell ref="C155:C157"/>
    <mergeCell ref="D155:D157"/>
    <mergeCell ref="J155:J157"/>
    <mergeCell ref="K155:K157"/>
    <mergeCell ref="L155:L157"/>
    <mergeCell ref="M155:M157"/>
    <mergeCell ref="E153:E159"/>
    <mergeCell ref="I153:I159"/>
    <mergeCell ref="N153:N159"/>
    <mergeCell ref="R153:R159"/>
    <mergeCell ref="S155:S157"/>
    <mergeCell ref="T155:T157"/>
    <mergeCell ref="S161:T162"/>
    <mergeCell ref="Q162:R162"/>
    <mergeCell ref="C161:D162"/>
    <mergeCell ref="E161:F161"/>
    <mergeCell ref="H161:I161"/>
    <mergeCell ref="J161:K162"/>
    <mergeCell ref="L161:M162"/>
    <mergeCell ref="N161:O161"/>
    <mergeCell ref="E162:F162"/>
    <mergeCell ref="H162:I162"/>
    <mergeCell ref="N162:O162"/>
    <mergeCell ref="C184:C185"/>
    <mergeCell ref="E184:E190"/>
    <mergeCell ref="I184:I190"/>
    <mergeCell ref="K184:K185"/>
    <mergeCell ref="L184:L185"/>
    <mergeCell ref="R177:R183"/>
    <mergeCell ref="S179:S181"/>
    <mergeCell ref="E177:E183"/>
    <mergeCell ref="I177:I183"/>
    <mergeCell ref="N177:N183"/>
    <mergeCell ref="D179:D181"/>
    <mergeCell ref="J179:J181"/>
    <mergeCell ref="M179:M181"/>
    <mergeCell ref="L187:L188"/>
    <mergeCell ref="C180:C182"/>
    <mergeCell ref="K180:K182"/>
    <mergeCell ref="L180:L182"/>
    <mergeCell ref="T187:T188"/>
    <mergeCell ref="D186:D188"/>
    <mergeCell ref="J186:J188"/>
    <mergeCell ref="M186:M188"/>
    <mergeCell ref="S186:S188"/>
    <mergeCell ref="N184:N190"/>
    <mergeCell ref="R184:R190"/>
    <mergeCell ref="T184:T185"/>
    <mergeCell ref="C47:C49"/>
    <mergeCell ref="C54:C56"/>
    <mergeCell ref="C62:C64"/>
    <mergeCell ref="C119:AC119"/>
    <mergeCell ref="U123:AC160"/>
    <mergeCell ref="U161:AC198"/>
    <mergeCell ref="C196:C197"/>
    <mergeCell ref="K196:K197"/>
    <mergeCell ref="L196:L197"/>
    <mergeCell ref="T196:T197"/>
    <mergeCell ref="C193:C195"/>
    <mergeCell ref="D193:D195"/>
    <mergeCell ref="J193:J195"/>
    <mergeCell ref="K193:K195"/>
    <mergeCell ref="L193:L195"/>
    <mergeCell ref="M193:M195"/>
    <mergeCell ref="E191:E197"/>
    <mergeCell ref="I191:I197"/>
    <mergeCell ref="N191:N197"/>
    <mergeCell ref="R191:R197"/>
    <mergeCell ref="S193:S195"/>
    <mergeCell ref="T193:T195"/>
    <mergeCell ref="C187:C188"/>
    <mergeCell ref="K187:K188"/>
    <mergeCell ref="K24:K26"/>
    <mergeCell ref="K62:K64"/>
    <mergeCell ref="L62:L64"/>
    <mergeCell ref="T62:T64"/>
    <mergeCell ref="C85:C87"/>
    <mergeCell ref="K85:K87"/>
    <mergeCell ref="L85:L87"/>
    <mergeCell ref="T85:T87"/>
    <mergeCell ref="L54:L56"/>
    <mergeCell ref="T54:T56"/>
    <mergeCell ref="C59:C61"/>
    <mergeCell ref="K59:K61"/>
    <mergeCell ref="L59:L61"/>
    <mergeCell ref="T59:T61"/>
    <mergeCell ref="R83:R89"/>
    <mergeCell ref="S85:S87"/>
    <mergeCell ref="L21:L23"/>
    <mergeCell ref="L24:L26"/>
    <mergeCell ref="T21:T23"/>
    <mergeCell ref="T24:T26"/>
    <mergeCell ref="C24:C26"/>
    <mergeCell ref="C9:C11"/>
    <mergeCell ref="K9:K11"/>
    <mergeCell ref="L9:L11"/>
    <mergeCell ref="T9:T11"/>
    <mergeCell ref="C16:C18"/>
    <mergeCell ref="K16:K18"/>
    <mergeCell ref="L16:L18"/>
    <mergeCell ref="T16:T18"/>
    <mergeCell ref="K21:K23"/>
    <mergeCell ref="R21:R27"/>
    <mergeCell ref="S23:S25"/>
    <mergeCell ref="E21:E27"/>
    <mergeCell ref="I21:I27"/>
    <mergeCell ref="N21:N27"/>
    <mergeCell ref="D23:D25"/>
    <mergeCell ref="J23:J25"/>
    <mergeCell ref="M23:M25"/>
    <mergeCell ref="R14:R20"/>
    <mergeCell ref="S16:S18"/>
    <mergeCell ref="Q81:R81"/>
    <mergeCell ref="S81:T82"/>
    <mergeCell ref="Q82:R82"/>
    <mergeCell ref="C100:C102"/>
    <mergeCell ref="K100:K102"/>
    <mergeCell ref="L100:L102"/>
    <mergeCell ref="T100:T102"/>
    <mergeCell ref="C92:C94"/>
    <mergeCell ref="S92:S94"/>
    <mergeCell ref="E90:E96"/>
    <mergeCell ref="I90:I96"/>
    <mergeCell ref="N90:N96"/>
    <mergeCell ref="D92:D94"/>
    <mergeCell ref="J92:J94"/>
    <mergeCell ref="M92:M94"/>
    <mergeCell ref="K92:K94"/>
    <mergeCell ref="C81:D82"/>
    <mergeCell ref="E81:F81"/>
    <mergeCell ref="H81:I81"/>
    <mergeCell ref="J81:K82"/>
    <mergeCell ref="L81:M82"/>
    <mergeCell ref="N81:O81"/>
    <mergeCell ref="E83:E89"/>
    <mergeCell ref="I83:I89"/>
    <mergeCell ref="T127:T129"/>
    <mergeCell ref="L92:L94"/>
    <mergeCell ref="T92:T94"/>
    <mergeCell ref="C97:C99"/>
    <mergeCell ref="K97:K99"/>
    <mergeCell ref="L97:L99"/>
    <mergeCell ref="T97:T99"/>
    <mergeCell ref="E124:F124"/>
    <mergeCell ref="H124:I124"/>
    <mergeCell ref="N124:O124"/>
    <mergeCell ref="Q124:R124"/>
    <mergeCell ref="C120:AC120"/>
    <mergeCell ref="C121:AC121"/>
    <mergeCell ref="C123:D124"/>
    <mergeCell ref="E123:F123"/>
    <mergeCell ref="H123:I123"/>
    <mergeCell ref="J123:K124"/>
    <mergeCell ref="C116:C117"/>
    <mergeCell ref="K116:K117"/>
    <mergeCell ref="L116:L117"/>
    <mergeCell ref="T116:T117"/>
    <mergeCell ref="U81:AC118"/>
    <mergeCell ref="C113:C115"/>
    <mergeCell ref="D113:D115"/>
    <mergeCell ref="C142:C144"/>
    <mergeCell ref="K142:K144"/>
    <mergeCell ref="L142:L144"/>
    <mergeCell ref="T142:T144"/>
    <mergeCell ref="C165:C167"/>
    <mergeCell ref="K165:K167"/>
    <mergeCell ref="L165:L167"/>
    <mergeCell ref="T165:T167"/>
    <mergeCell ref="K134:K136"/>
    <mergeCell ref="L134:L136"/>
    <mergeCell ref="T134:T136"/>
    <mergeCell ref="C139:C141"/>
    <mergeCell ref="K139:K141"/>
    <mergeCell ref="L139:L141"/>
    <mergeCell ref="T139:T141"/>
    <mergeCell ref="R163:R169"/>
    <mergeCell ref="S165:S167"/>
    <mergeCell ref="E163:E169"/>
    <mergeCell ref="I163:I169"/>
    <mergeCell ref="N163:N169"/>
    <mergeCell ref="D165:D167"/>
    <mergeCell ref="J165:J167"/>
    <mergeCell ref="M165:M167"/>
    <mergeCell ref="Q161:R161"/>
    <mergeCell ref="T180:T182"/>
    <mergeCell ref="K172:K174"/>
    <mergeCell ref="L172:L174"/>
    <mergeCell ref="T172:T174"/>
    <mergeCell ref="C177:C179"/>
    <mergeCell ref="K177:K179"/>
    <mergeCell ref="L177:L179"/>
    <mergeCell ref="T177:T179"/>
    <mergeCell ref="R170:R176"/>
    <mergeCell ref="S172:S174"/>
    <mergeCell ref="E170:E176"/>
    <mergeCell ref="I170:I176"/>
    <mergeCell ref="N170:N176"/>
    <mergeCell ref="D172:D174"/>
    <mergeCell ref="J172:J174"/>
    <mergeCell ref="M172:M174"/>
    <mergeCell ref="C172:C174"/>
  </mergeCells>
  <phoneticPr fontId="2"/>
  <pageMargins left="0.7" right="0.7" top="0.75" bottom="0.75" header="0.3" footer="0.3"/>
  <pageSetup paperSize="9" scale="77" orientation="portrait" r:id="rId1"/>
  <rowBreaks count="1" manualBreakCount="1">
    <brk id="119" min="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基本情報</vt:lpstr>
      <vt:lpstr>メンバー情報</vt:lpstr>
      <vt:lpstr>オーダー</vt:lpstr>
      <vt:lpstr>メンバーチェンジ</vt:lpstr>
      <vt:lpstr>1 回転</vt:lpstr>
      <vt:lpstr>2 回転</vt:lpstr>
      <vt:lpstr>3 回転</vt:lpstr>
      <vt:lpstr>4 回転</vt:lpstr>
      <vt:lpstr>5 回転</vt:lpstr>
      <vt:lpstr>組合せ</vt:lpstr>
      <vt:lpstr>詳細結果</vt:lpstr>
      <vt:lpstr>詳細結果!Print_Area</vt:lpstr>
      <vt:lpstr>組合せ!Print_Area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Takita Yuki</dc:creator>
  <cp:lastModifiedBy>Takita Yuki</cp:lastModifiedBy>
  <dcterms:created xsi:type="dcterms:W3CDTF">2022-07-18T04:55:08Z</dcterms:created>
  <dcterms:modified xsi:type="dcterms:W3CDTF">2022-08-28T08:13:20Z</dcterms:modified>
</cp:coreProperties>
</file>