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kanto\Downloads\"/>
    </mc:Choice>
  </mc:AlternateContent>
  <xr:revisionPtr revIDLastSave="0" documentId="8_{0962A3A0-6849-426B-959F-EB5457683D5B}" xr6:coauthVersionLast="47" xr6:coauthVersionMax="47" xr10:uidLastSave="{00000000-0000-0000-0000-000000000000}"/>
  <bookViews>
    <workbookView xWindow="-120" yWindow="-120" windowWidth="23280" windowHeight="14880" tabRatio="823" activeTab="10" xr2:uid="{3B7D81AA-A94A-40B0-8547-B5666A7F0C84}"/>
  </bookViews>
  <sheets>
    <sheet name="基本情報" sheetId="1" r:id="rId1"/>
    <sheet name="メンバー情報" sheetId="2" r:id="rId2"/>
    <sheet name="オーダー" sheetId="3" r:id="rId3"/>
    <sheet name="メンバーチェンジ" sheetId="4" r:id="rId4"/>
    <sheet name="1 回転" sheetId="5" r:id="rId5"/>
    <sheet name="2 回転" sheetId="12" r:id="rId6"/>
    <sheet name="3 回転" sheetId="13" r:id="rId7"/>
    <sheet name="4 回転" sheetId="14" r:id="rId8"/>
    <sheet name="5 回転" sheetId="15" r:id="rId9"/>
    <sheet name="順位表" sheetId="10" r:id="rId10"/>
    <sheet name="詳細結果" sheetId="11" r:id="rId11"/>
    <sheet name="スコアシート" sheetId="16" r:id="rId12"/>
    <sheet name="スコアシートlist" sheetId="17" r:id="rId13"/>
  </sheets>
  <externalReferences>
    <externalReference r:id="rId14"/>
  </externalReferences>
  <definedNames>
    <definedName name="AAAA1">[1]基本情報!#REF!</definedName>
    <definedName name="B1053823">[1]基本情報!#REF!</definedName>
    <definedName name="B1063823">[1]基本情報!#REF!</definedName>
    <definedName name="B1102494">[1]基本情報!#REF!</definedName>
    <definedName name="B1202494">[1]基本情報!#REF!</definedName>
    <definedName name="B1302494">[1]基本情報!#REF!</definedName>
    <definedName name="B1402494">[1]基本情報!#REF!</definedName>
    <definedName name="B1502494">[1]基本情報!#REF!</definedName>
    <definedName name="B1802494">[1]基本情報!#REF!</definedName>
    <definedName name="_xlnm.Print_Area" localSheetId="11">スコアシート!$A$9:$AV$265</definedName>
    <definedName name="_xlnm.Print_Area" localSheetId="9">順位表!$C$3:$J$65</definedName>
    <definedName name="_xlnm.Print_Area" localSheetId="10">詳細結果!$B$2:$AD$222</definedName>
    <definedName name="XGB1">[1]基本情報!#REF!</definedName>
    <definedName name="XHB1">[1]基本情報!#REF!</definedName>
    <definedName name="XIB1">[1]基本情報!#REF!</definedName>
    <definedName name="XJB1">[1]基本情報!#REF!</definedName>
    <definedName name="XKB1">[1]基本情報!#REF!</definedName>
    <definedName name="XSB1">[1]基本情報!#REF!</definedName>
    <definedName name="XTB1">[1]基本情報!#REF!</definedName>
    <definedName name="XXB1">[1]基本情報!#REF!</definedName>
    <definedName name="YAA1">[1]基本情報!#REF!</definedName>
    <definedName name="ZAA1">[1]基本情報!#REF!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3" i="11" l="1"/>
  <c r="AB43" i="11"/>
  <c r="B228" i="16"/>
  <c r="A11" i="16"/>
  <c r="A10" i="16"/>
  <c r="A226" i="16"/>
  <c r="AG6" i="16"/>
  <c r="S6" i="16"/>
  <c r="AY4" i="16"/>
  <c r="BA5" i="16"/>
  <c r="AY6" i="16"/>
  <c r="BA6" i="16"/>
  <c r="AU6" i="16"/>
  <c r="AU7" i="16"/>
  <c r="I76" i="17"/>
  <c r="G76" i="17"/>
  <c r="F76" i="17"/>
  <c r="D76" i="17"/>
  <c r="I75" i="17"/>
  <c r="H75" i="17"/>
  <c r="G75" i="17"/>
  <c r="F75" i="17"/>
  <c r="E75" i="17"/>
  <c r="D75" i="17"/>
  <c r="I74" i="17"/>
  <c r="H74" i="17"/>
  <c r="G74" i="17"/>
  <c r="F74" i="17"/>
  <c r="E74" i="17"/>
  <c r="D74" i="17"/>
  <c r="I73" i="17"/>
  <c r="G73" i="17"/>
  <c r="F73" i="17"/>
  <c r="D73" i="17"/>
  <c r="I72" i="17"/>
  <c r="G72" i="17"/>
  <c r="F72" i="17"/>
  <c r="D72" i="17"/>
  <c r="I71" i="17"/>
  <c r="G71" i="17"/>
  <c r="F71" i="17"/>
  <c r="D71" i="17"/>
  <c r="I70" i="17"/>
  <c r="H70" i="17"/>
  <c r="G70" i="17"/>
  <c r="F70" i="17"/>
  <c r="E70" i="17"/>
  <c r="D70" i="17"/>
  <c r="I69" i="17"/>
  <c r="H69" i="17"/>
  <c r="G69" i="17"/>
  <c r="F69" i="17"/>
  <c r="E69" i="17"/>
  <c r="D69" i="17"/>
  <c r="I68" i="17"/>
  <c r="G68" i="17"/>
  <c r="F68" i="17"/>
  <c r="D68" i="17"/>
  <c r="I67" i="17"/>
  <c r="G67" i="17"/>
  <c r="F67" i="17"/>
  <c r="D67" i="17"/>
  <c r="I66" i="17"/>
  <c r="G66" i="17"/>
  <c r="F66" i="17"/>
  <c r="D66" i="17"/>
  <c r="I65" i="17"/>
  <c r="H65" i="17"/>
  <c r="G65" i="17"/>
  <c r="F65" i="17"/>
  <c r="E65" i="17"/>
  <c r="D65" i="17"/>
  <c r="I64" i="17"/>
  <c r="H64" i="17"/>
  <c r="G64" i="17"/>
  <c r="F64" i="17"/>
  <c r="E64" i="17"/>
  <c r="D64" i="17"/>
  <c r="I63" i="17"/>
  <c r="G63" i="17"/>
  <c r="F63" i="17"/>
  <c r="D63" i="17"/>
  <c r="I62" i="17"/>
  <c r="G62" i="17"/>
  <c r="F62" i="17"/>
  <c r="D62" i="17"/>
  <c r="I61" i="17"/>
  <c r="G61" i="17"/>
  <c r="F61" i="17"/>
  <c r="D61" i="17"/>
  <c r="I60" i="17"/>
  <c r="H60" i="17"/>
  <c r="G60" i="17"/>
  <c r="F60" i="17"/>
  <c r="E60" i="17"/>
  <c r="D60" i="17"/>
  <c r="I59" i="17"/>
  <c r="H59" i="17"/>
  <c r="G59" i="17"/>
  <c r="F59" i="17"/>
  <c r="E59" i="17"/>
  <c r="D59" i="17"/>
  <c r="I58" i="17"/>
  <c r="G58" i="17"/>
  <c r="F58" i="17"/>
  <c r="D58" i="17"/>
  <c r="I57" i="17"/>
  <c r="G57" i="17"/>
  <c r="F57" i="17"/>
  <c r="D57" i="17"/>
  <c r="I56" i="17"/>
  <c r="G56" i="17"/>
  <c r="F56" i="17"/>
  <c r="D56" i="17"/>
  <c r="I55" i="17"/>
  <c r="H55" i="17"/>
  <c r="G55" i="17"/>
  <c r="F55" i="17"/>
  <c r="E55" i="17"/>
  <c r="D55" i="17"/>
  <c r="I54" i="17"/>
  <c r="H54" i="17"/>
  <c r="G54" i="17"/>
  <c r="F54" i="17"/>
  <c r="E54" i="17"/>
  <c r="D54" i="17"/>
  <c r="I53" i="17"/>
  <c r="G53" i="17"/>
  <c r="F53" i="17"/>
  <c r="D53" i="17"/>
  <c r="I52" i="17"/>
  <c r="G52" i="17"/>
  <c r="F52" i="17"/>
  <c r="D52" i="17"/>
  <c r="I51" i="17"/>
  <c r="G51" i="17"/>
  <c r="F51" i="17"/>
  <c r="D51" i="17"/>
  <c r="I50" i="17"/>
  <c r="H50" i="17"/>
  <c r="G50" i="17"/>
  <c r="F50" i="17"/>
  <c r="E50" i="17"/>
  <c r="D50" i="17"/>
  <c r="I49" i="17"/>
  <c r="H49" i="17"/>
  <c r="G49" i="17"/>
  <c r="F49" i="17"/>
  <c r="E49" i="17"/>
  <c r="D49" i="17"/>
  <c r="I48" i="17"/>
  <c r="G48" i="17"/>
  <c r="F48" i="17"/>
  <c r="D48" i="17"/>
  <c r="I47" i="17"/>
  <c r="G47" i="17"/>
  <c r="F47" i="17"/>
  <c r="D47" i="17"/>
  <c r="I46" i="17"/>
  <c r="G46" i="17"/>
  <c r="F46" i="17"/>
  <c r="D46" i="17"/>
  <c r="I45" i="17"/>
  <c r="H45" i="17"/>
  <c r="G45" i="17"/>
  <c r="F45" i="17"/>
  <c r="E45" i="17"/>
  <c r="D45" i="17"/>
  <c r="I44" i="17"/>
  <c r="H44" i="17"/>
  <c r="G44" i="17"/>
  <c r="F44" i="17"/>
  <c r="E44" i="17"/>
  <c r="D44" i="17"/>
  <c r="I43" i="17"/>
  <c r="G43" i="17"/>
  <c r="F43" i="17"/>
  <c r="D43" i="17"/>
  <c r="I42" i="17"/>
  <c r="G42" i="17"/>
  <c r="F42" i="17"/>
  <c r="D42" i="17"/>
  <c r="I41" i="17"/>
  <c r="G41" i="17"/>
  <c r="F41" i="17"/>
  <c r="D41" i="17"/>
  <c r="I40" i="17"/>
  <c r="H40" i="17"/>
  <c r="G40" i="17"/>
  <c r="F40" i="17"/>
  <c r="E40" i="17"/>
  <c r="D40" i="17"/>
  <c r="I39" i="17"/>
  <c r="H39" i="17"/>
  <c r="G39" i="17"/>
  <c r="F39" i="17"/>
  <c r="E39" i="17"/>
  <c r="D39" i="17"/>
  <c r="I38" i="17"/>
  <c r="G38" i="17"/>
  <c r="F38" i="17"/>
  <c r="D38" i="17"/>
  <c r="I37" i="17"/>
  <c r="G37" i="17"/>
  <c r="F37" i="17"/>
  <c r="D37" i="17"/>
  <c r="I36" i="17"/>
  <c r="G36" i="17"/>
  <c r="F36" i="17"/>
  <c r="D36" i="17"/>
  <c r="I35" i="17"/>
  <c r="H35" i="17"/>
  <c r="G35" i="17"/>
  <c r="F35" i="17"/>
  <c r="E35" i="17"/>
  <c r="D35" i="17"/>
  <c r="I34" i="17"/>
  <c r="H34" i="17"/>
  <c r="G34" i="17"/>
  <c r="F34" i="17"/>
  <c r="E34" i="17"/>
  <c r="D34" i="17"/>
  <c r="I33" i="17"/>
  <c r="G33" i="17"/>
  <c r="F33" i="17"/>
  <c r="D33" i="17"/>
  <c r="I32" i="17"/>
  <c r="G32" i="17"/>
  <c r="F32" i="17"/>
  <c r="D32" i="17"/>
  <c r="I31" i="17"/>
  <c r="G31" i="17"/>
  <c r="F31" i="17"/>
  <c r="D31" i="17"/>
  <c r="I30" i="17"/>
  <c r="H30" i="17"/>
  <c r="G30" i="17"/>
  <c r="F30" i="17"/>
  <c r="E30" i="17"/>
  <c r="D30" i="17"/>
  <c r="I29" i="17"/>
  <c r="H29" i="17"/>
  <c r="G29" i="17"/>
  <c r="F29" i="17"/>
  <c r="E29" i="17"/>
  <c r="D29" i="17"/>
  <c r="I28" i="17"/>
  <c r="G28" i="17"/>
  <c r="F28" i="17"/>
  <c r="D28" i="17"/>
  <c r="I27" i="17"/>
  <c r="G27" i="17"/>
  <c r="F27" i="17"/>
  <c r="D27" i="17"/>
  <c r="I26" i="17"/>
  <c r="G26" i="17"/>
  <c r="F26" i="17"/>
  <c r="D26" i="17"/>
  <c r="I25" i="17"/>
  <c r="H25" i="17"/>
  <c r="G25" i="17"/>
  <c r="F25" i="17"/>
  <c r="E25" i="17"/>
  <c r="D25" i="17"/>
  <c r="I24" i="17"/>
  <c r="H24" i="17"/>
  <c r="G24" i="17"/>
  <c r="F24" i="17"/>
  <c r="E24" i="17"/>
  <c r="D24" i="17"/>
  <c r="I23" i="17"/>
  <c r="G23" i="17"/>
  <c r="F23" i="17"/>
  <c r="D23" i="17"/>
  <c r="I22" i="17"/>
  <c r="G22" i="17"/>
  <c r="F22" i="17"/>
  <c r="D22" i="17"/>
  <c r="I21" i="17"/>
  <c r="G21" i="17"/>
  <c r="F21" i="17"/>
  <c r="D21" i="17"/>
  <c r="I20" i="17"/>
  <c r="H20" i="17"/>
  <c r="G20" i="17"/>
  <c r="F20" i="17"/>
  <c r="E20" i="17"/>
  <c r="D20" i="17"/>
  <c r="I19" i="17"/>
  <c r="H19" i="17"/>
  <c r="G19" i="17"/>
  <c r="F19" i="17"/>
  <c r="E19" i="17"/>
  <c r="D19" i="17"/>
  <c r="I18" i="17"/>
  <c r="G18" i="17"/>
  <c r="F18" i="17"/>
  <c r="D18" i="17"/>
  <c r="I17" i="17"/>
  <c r="G17" i="17"/>
  <c r="F17" i="17"/>
  <c r="D17" i="17"/>
  <c r="I16" i="17"/>
  <c r="G16" i="17"/>
  <c r="I15" i="17"/>
  <c r="H15" i="17"/>
  <c r="G15" i="17"/>
  <c r="I14" i="17"/>
  <c r="H14" i="17"/>
  <c r="G14" i="17"/>
  <c r="I13" i="17"/>
  <c r="G13" i="17"/>
  <c r="I12" i="17"/>
  <c r="G12" i="17"/>
  <c r="F16" i="17"/>
  <c r="D16" i="17"/>
  <c r="F15" i="17"/>
  <c r="E15" i="17"/>
  <c r="D15" i="17"/>
  <c r="F14" i="17"/>
  <c r="E14" i="17"/>
  <c r="D14" i="17"/>
  <c r="F13" i="17"/>
  <c r="D13" i="17"/>
  <c r="F12" i="17"/>
  <c r="D12" i="17"/>
  <c r="I11" i="17"/>
  <c r="G11" i="17"/>
  <c r="I10" i="17"/>
  <c r="H10" i="17"/>
  <c r="G10" i="17"/>
  <c r="I9" i="17"/>
  <c r="H9" i="17"/>
  <c r="G9" i="17"/>
  <c r="I8" i="17"/>
  <c r="G8" i="17"/>
  <c r="I7" i="17"/>
  <c r="G7" i="17"/>
  <c r="F11" i="17"/>
  <c r="D11" i="17"/>
  <c r="F10" i="17"/>
  <c r="E10" i="17"/>
  <c r="D10" i="17"/>
  <c r="F9" i="17"/>
  <c r="E9" i="17"/>
  <c r="D9" i="17"/>
  <c r="F8" i="17"/>
  <c r="D8" i="17"/>
  <c r="F7" i="17"/>
  <c r="D7" i="17"/>
  <c r="N3" i="17"/>
  <c r="BB4" i="16" s="1"/>
  <c r="O3" i="17"/>
  <c r="BC4" i="16" s="1"/>
  <c r="P3" i="17"/>
  <c r="N4" i="17"/>
  <c r="O4" i="17"/>
  <c r="P4" i="17"/>
  <c r="N5" i="17"/>
  <c r="BB6" i="16" s="1"/>
  <c r="O5" i="17"/>
  <c r="BC6" i="16" s="1"/>
  <c r="P5" i="17"/>
  <c r="BD6" i="16" s="1"/>
  <c r="N6" i="17"/>
  <c r="BB7" i="16" s="1"/>
  <c r="O6" i="17"/>
  <c r="P6" i="17"/>
  <c r="N7" i="17"/>
  <c r="O7" i="17"/>
  <c r="P7" i="17"/>
  <c r="N8" i="17"/>
  <c r="O8" i="17"/>
  <c r="P8" i="17"/>
  <c r="N9" i="17"/>
  <c r="O9" i="17"/>
  <c r="P9" i="17"/>
  <c r="N10" i="17"/>
  <c r="O10" i="17"/>
  <c r="P10" i="17"/>
  <c r="N11" i="17"/>
  <c r="O11" i="17"/>
  <c r="P11" i="17"/>
  <c r="N12" i="17"/>
  <c r="O12" i="17"/>
  <c r="P12" i="17"/>
  <c r="N13" i="17"/>
  <c r="O13" i="17"/>
  <c r="P13" i="17"/>
  <c r="N14" i="17"/>
  <c r="O14" i="17"/>
  <c r="P14" i="17"/>
  <c r="N15" i="17"/>
  <c r="O15" i="17"/>
  <c r="P15" i="17"/>
  <c r="N16" i="17"/>
  <c r="O16" i="17"/>
  <c r="P16" i="17"/>
  <c r="N17" i="17"/>
  <c r="O17" i="17"/>
  <c r="P17" i="17"/>
  <c r="N18" i="17"/>
  <c r="O18" i="17"/>
  <c r="P18" i="17"/>
  <c r="N19" i="17"/>
  <c r="O19" i="17"/>
  <c r="P19" i="17"/>
  <c r="N20" i="17"/>
  <c r="O20" i="17"/>
  <c r="P20" i="17"/>
  <c r="N21" i="17"/>
  <c r="O21" i="17"/>
  <c r="P21" i="17"/>
  <c r="N22" i="17"/>
  <c r="O22" i="17"/>
  <c r="P22" i="17"/>
  <c r="N23" i="17"/>
  <c r="O23" i="17"/>
  <c r="P23" i="17"/>
  <c r="N24" i="17"/>
  <c r="O24" i="17"/>
  <c r="P24" i="17"/>
  <c r="N25" i="17"/>
  <c r="O25" i="17"/>
  <c r="P25" i="17"/>
  <c r="N26" i="17"/>
  <c r="O26" i="17"/>
  <c r="P26" i="17"/>
  <c r="N27" i="17"/>
  <c r="O27" i="17"/>
  <c r="P27" i="17"/>
  <c r="N28" i="17"/>
  <c r="O28" i="17"/>
  <c r="P28" i="17"/>
  <c r="N29" i="17"/>
  <c r="O29" i="17"/>
  <c r="P29" i="17"/>
  <c r="N30" i="17"/>
  <c r="O30" i="17"/>
  <c r="P30" i="17"/>
  <c r="N31" i="17"/>
  <c r="O31" i="17"/>
  <c r="P31" i="17"/>
  <c r="N32" i="17"/>
  <c r="O32" i="17"/>
  <c r="P32" i="17"/>
  <c r="N33" i="17"/>
  <c r="O33" i="17"/>
  <c r="P33" i="17"/>
  <c r="N34" i="17"/>
  <c r="O34" i="17"/>
  <c r="P34" i="17"/>
  <c r="N35" i="17"/>
  <c r="O35" i="17"/>
  <c r="P35" i="17"/>
  <c r="N36" i="17"/>
  <c r="O36" i="17"/>
  <c r="P36" i="17"/>
  <c r="N37" i="17"/>
  <c r="O37" i="17"/>
  <c r="P37" i="17"/>
  <c r="N38" i="17"/>
  <c r="O38" i="17"/>
  <c r="P38" i="17"/>
  <c r="N39" i="17"/>
  <c r="O39" i="17"/>
  <c r="P39" i="17"/>
  <c r="N40" i="17"/>
  <c r="O40" i="17"/>
  <c r="P40" i="17"/>
  <c r="N41" i="17"/>
  <c r="O41" i="17"/>
  <c r="P41" i="17"/>
  <c r="N42" i="17"/>
  <c r="O42" i="17"/>
  <c r="P42" i="17"/>
  <c r="N43" i="17"/>
  <c r="O43" i="17"/>
  <c r="P43" i="17"/>
  <c r="N44" i="17"/>
  <c r="O44" i="17"/>
  <c r="P44" i="17"/>
  <c r="N45" i="17"/>
  <c r="O45" i="17"/>
  <c r="P45" i="17"/>
  <c r="N46" i="17"/>
  <c r="O46" i="17"/>
  <c r="P46" i="17"/>
  <c r="N47" i="17"/>
  <c r="O47" i="17"/>
  <c r="P47" i="17"/>
  <c r="N48" i="17"/>
  <c r="O48" i="17"/>
  <c r="P48" i="17"/>
  <c r="N49" i="17"/>
  <c r="O49" i="17"/>
  <c r="P49" i="17"/>
  <c r="N50" i="17"/>
  <c r="O50" i="17"/>
  <c r="P50" i="17"/>
  <c r="N51" i="17"/>
  <c r="O51" i="17"/>
  <c r="P51" i="17"/>
  <c r="N52" i="17"/>
  <c r="O52" i="17"/>
  <c r="P52" i="17"/>
  <c r="N53" i="17"/>
  <c r="O53" i="17"/>
  <c r="P53" i="17"/>
  <c r="N54" i="17"/>
  <c r="O54" i="17"/>
  <c r="P54" i="17"/>
  <c r="N55" i="17"/>
  <c r="O55" i="17"/>
  <c r="P55" i="17"/>
  <c r="N56" i="17"/>
  <c r="O56" i="17"/>
  <c r="P56" i="17"/>
  <c r="N57" i="17"/>
  <c r="O57" i="17"/>
  <c r="P57" i="17"/>
  <c r="N58" i="17"/>
  <c r="O58" i="17"/>
  <c r="P58" i="17"/>
  <c r="N59" i="17"/>
  <c r="O59" i="17"/>
  <c r="P59" i="17"/>
  <c r="N60" i="17"/>
  <c r="O60" i="17"/>
  <c r="P60" i="17"/>
  <c r="N61" i="17"/>
  <c r="O61" i="17"/>
  <c r="P61" i="17"/>
  <c r="N62" i="17"/>
  <c r="O62" i="17"/>
  <c r="P62" i="17"/>
  <c r="N63" i="17"/>
  <c r="O63" i="17"/>
  <c r="P63" i="17"/>
  <c r="N64" i="17"/>
  <c r="O64" i="17"/>
  <c r="P64" i="17"/>
  <c r="N65" i="17"/>
  <c r="O65" i="17"/>
  <c r="P65" i="17"/>
  <c r="N66" i="17"/>
  <c r="O66" i="17"/>
  <c r="P66" i="17"/>
  <c r="N67" i="17"/>
  <c r="O67" i="17"/>
  <c r="P67" i="17"/>
  <c r="N68" i="17"/>
  <c r="O68" i="17"/>
  <c r="P68" i="17"/>
  <c r="N69" i="17"/>
  <c r="O69" i="17"/>
  <c r="P69" i="17"/>
  <c r="N70" i="17"/>
  <c r="O70" i="17"/>
  <c r="P70" i="17"/>
  <c r="N71" i="17"/>
  <c r="O71" i="17"/>
  <c r="P71" i="17"/>
  <c r="N72" i="17"/>
  <c r="O72" i="17"/>
  <c r="P72" i="17"/>
  <c r="N73" i="17"/>
  <c r="O73" i="17"/>
  <c r="P73" i="17"/>
  <c r="N74" i="17"/>
  <c r="O74" i="17"/>
  <c r="P74" i="17"/>
  <c r="N75" i="17"/>
  <c r="O75" i="17"/>
  <c r="P75" i="17"/>
  <c r="N76" i="17"/>
  <c r="O76" i="17"/>
  <c r="P76" i="17"/>
  <c r="P2" i="17"/>
  <c r="O2" i="17"/>
  <c r="N2" i="17"/>
  <c r="BB3" i="16" s="1"/>
  <c r="I3" i="17"/>
  <c r="I4" i="17"/>
  <c r="I5" i="17"/>
  <c r="I6" i="17"/>
  <c r="I2" i="17"/>
  <c r="G6" i="17"/>
  <c r="H5" i="17"/>
  <c r="G5" i="17"/>
  <c r="H4" i="17"/>
  <c r="G4" i="17"/>
  <c r="G3" i="17"/>
  <c r="G2" i="17"/>
  <c r="F3" i="17"/>
  <c r="F4" i="17"/>
  <c r="F5" i="17"/>
  <c r="F6" i="17"/>
  <c r="F2"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A215" i="16"/>
  <c r="A213" i="16"/>
  <c r="A210" i="16"/>
  <c r="A208" i="16"/>
  <c r="A205" i="16"/>
  <c r="A203" i="16"/>
  <c r="A200" i="16"/>
  <c r="A198" i="16"/>
  <c r="A195" i="16"/>
  <c r="A193" i="16"/>
  <c r="A190" i="16"/>
  <c r="A188" i="16"/>
  <c r="A86" i="16"/>
  <c r="A84" i="16"/>
  <c r="A81" i="16"/>
  <c r="A79" i="16"/>
  <c r="A76" i="16"/>
  <c r="A74" i="16"/>
  <c r="A71" i="16"/>
  <c r="A69" i="16"/>
  <c r="A66" i="16"/>
  <c r="A64" i="16"/>
  <c r="A61" i="16"/>
  <c r="A59" i="16"/>
  <c r="A43" i="16"/>
  <c r="A41" i="16"/>
  <c r="A38" i="16"/>
  <c r="A36" i="16"/>
  <c r="A33" i="16"/>
  <c r="A31" i="16"/>
  <c r="A28" i="16"/>
  <c r="A26" i="16"/>
  <c r="A23" i="16"/>
  <c r="A21" i="16"/>
  <c r="A18" i="16"/>
  <c r="A16" i="16"/>
  <c r="A97" i="16"/>
  <c r="A53" i="16"/>
  <c r="C7" i="16"/>
  <c r="AY7" i="16" s="1"/>
  <c r="C6" i="16"/>
  <c r="AN6" i="16" s="1"/>
  <c r="C5" i="16"/>
  <c r="S5" i="16" s="1"/>
  <c r="C4" i="16"/>
  <c r="AZ4" i="16" s="1"/>
  <c r="C3" i="16"/>
  <c r="N2" i="2"/>
  <c r="L2" i="2"/>
  <c r="J2" i="2"/>
  <c r="H2" i="2"/>
  <c r="F2" i="2"/>
  <c r="D2" i="2"/>
  <c r="S4" i="16" l="1"/>
  <c r="S7" i="16"/>
  <c r="AU5" i="16"/>
  <c r="Z5" i="16"/>
  <c r="Z7" i="16"/>
  <c r="BA3" i="16"/>
  <c r="AG5" i="16"/>
  <c r="AZ6" i="16"/>
  <c r="AN5" i="16"/>
  <c r="S3" i="16"/>
  <c r="BD3" i="16"/>
  <c r="AR225" i="16" s="1"/>
  <c r="Z3" i="16"/>
  <c r="Z4" i="16"/>
  <c r="AN7" i="16"/>
  <c r="W185" i="16" s="1"/>
  <c r="B199" i="16" s="1"/>
  <c r="BD5" i="16"/>
  <c r="AN3" i="16"/>
  <c r="AU4" i="16"/>
  <c r="AZ5" i="16"/>
  <c r="AN4" i="16"/>
  <c r="W56" i="16" s="1"/>
  <c r="BC5" i="16"/>
  <c r="AU3" i="16"/>
  <c r="A13" i="16" s="1"/>
  <c r="BA7" i="16"/>
  <c r="AY5" i="16"/>
  <c r="Z6" i="16"/>
  <c r="BC3" i="16"/>
  <c r="BD7" i="16"/>
  <c r="BB5" i="16"/>
  <c r="AY3" i="16"/>
  <c r="AZ7" i="16"/>
  <c r="BA4" i="16"/>
  <c r="BC7" i="16"/>
  <c r="BD4" i="16"/>
  <c r="AZ3" i="16"/>
  <c r="W142" i="16"/>
  <c r="B151" i="16" s="1"/>
  <c r="W99" i="16"/>
  <c r="E99" i="16"/>
  <c r="E56" i="16"/>
  <c r="A140" i="16"/>
  <c r="A54" i="16"/>
  <c r="A183" i="16"/>
  <c r="A182" i="16"/>
  <c r="A96" i="16"/>
  <c r="E185" i="16"/>
  <c r="A139" i="16"/>
  <c r="E142" i="16"/>
  <c r="AP86" i="10"/>
  <c r="AO86"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F197" i="11"/>
  <c r="AC196" i="11"/>
  <c r="AB196" i="11"/>
  <c r="Z196" i="11"/>
  <c r="X196" i="11"/>
  <c r="V196" i="11"/>
  <c r="U196" i="11"/>
  <c r="T196" i="11"/>
  <c r="S196" i="11"/>
  <c r="Q196" i="11"/>
  <c r="O196" i="11"/>
  <c r="M196" i="11"/>
  <c r="L196" i="11"/>
  <c r="K196" i="11"/>
  <c r="J196" i="11"/>
  <c r="H196" i="11"/>
  <c r="F196" i="11"/>
  <c r="D196" i="11"/>
  <c r="C196" i="11"/>
  <c r="Z195" i="11"/>
  <c r="X195" i="11"/>
  <c r="Q195" i="11"/>
  <c r="O195" i="11"/>
  <c r="H195" i="11"/>
  <c r="F195" i="11"/>
  <c r="Z194" i="11"/>
  <c r="Y194" i="11"/>
  <c r="X194" i="11"/>
  <c r="Q194" i="11"/>
  <c r="O194" i="11"/>
  <c r="H194" i="11"/>
  <c r="F194" i="11"/>
  <c r="Z193" i="11"/>
  <c r="X193" i="11"/>
  <c r="Q193" i="11"/>
  <c r="O193" i="11"/>
  <c r="H193" i="11"/>
  <c r="F193" i="11"/>
  <c r="Z192" i="11"/>
  <c r="X192" i="11"/>
  <c r="Q192" i="11"/>
  <c r="O192" i="11"/>
  <c r="H192" i="11"/>
  <c r="F192" i="11"/>
  <c r="Z190" i="11"/>
  <c r="X190" i="11"/>
  <c r="Q190" i="11"/>
  <c r="O190" i="11"/>
  <c r="H190" i="11"/>
  <c r="F190" i="11"/>
  <c r="AC189" i="11"/>
  <c r="AB189" i="11"/>
  <c r="Z189" i="11"/>
  <c r="X189" i="11"/>
  <c r="V189" i="11"/>
  <c r="U189" i="11"/>
  <c r="T189" i="11"/>
  <c r="S189" i="11"/>
  <c r="Q189" i="11"/>
  <c r="O189" i="11"/>
  <c r="M189" i="11"/>
  <c r="L189" i="11"/>
  <c r="K189" i="11"/>
  <c r="J189" i="11"/>
  <c r="H189" i="11"/>
  <c r="F189" i="11"/>
  <c r="D189" i="11"/>
  <c r="C189" i="11"/>
  <c r="Z188" i="11"/>
  <c r="X188" i="11"/>
  <c r="Q188" i="11"/>
  <c r="O188" i="11"/>
  <c r="H188" i="11"/>
  <c r="F188" i="11"/>
  <c r="Z187" i="11"/>
  <c r="X187" i="11"/>
  <c r="Q187" i="11"/>
  <c r="O187" i="11"/>
  <c r="H187" i="11"/>
  <c r="G187" i="11"/>
  <c r="F187" i="11"/>
  <c r="AC186" i="11"/>
  <c r="Z186" i="11"/>
  <c r="X186" i="11"/>
  <c r="U186" i="11"/>
  <c r="T186" i="11"/>
  <c r="Q186" i="11"/>
  <c r="O186" i="11"/>
  <c r="L186" i="11"/>
  <c r="K186" i="11"/>
  <c r="H186" i="11"/>
  <c r="F186" i="11"/>
  <c r="C186" i="11"/>
  <c r="Z185" i="11"/>
  <c r="X185" i="11"/>
  <c r="Q185" i="11"/>
  <c r="O185" i="11"/>
  <c r="H185" i="11"/>
  <c r="F185" i="11"/>
  <c r="Z183" i="11"/>
  <c r="X183" i="11"/>
  <c r="Q183" i="11"/>
  <c r="O183" i="11"/>
  <c r="H183" i="11"/>
  <c r="F183" i="11"/>
  <c r="AB182" i="11"/>
  <c r="Z182" i="11"/>
  <c r="X182" i="11"/>
  <c r="V182" i="11"/>
  <c r="S182" i="11"/>
  <c r="Q182" i="11"/>
  <c r="O182" i="11"/>
  <c r="M182" i="11"/>
  <c r="J182" i="11"/>
  <c r="H182" i="11"/>
  <c r="F182" i="11"/>
  <c r="D182" i="11"/>
  <c r="Z181" i="11"/>
  <c r="X181" i="11"/>
  <c r="Q181" i="11"/>
  <c r="O181" i="11"/>
  <c r="H181" i="11"/>
  <c r="F181" i="11"/>
  <c r="Z180" i="11"/>
  <c r="X180" i="11"/>
  <c r="Q180" i="11"/>
  <c r="O180" i="11"/>
  <c r="H180" i="11"/>
  <c r="F180" i="11"/>
  <c r="Z179" i="11"/>
  <c r="X179" i="11"/>
  <c r="Q179" i="11"/>
  <c r="O179" i="11"/>
  <c r="H179" i="11"/>
  <c r="F179" i="11"/>
  <c r="Z178" i="11"/>
  <c r="X178" i="11"/>
  <c r="Q178" i="11"/>
  <c r="O178" i="11"/>
  <c r="H178" i="11"/>
  <c r="F178" i="11"/>
  <c r="Z176" i="11"/>
  <c r="X176" i="11"/>
  <c r="Q176" i="11"/>
  <c r="O176" i="11"/>
  <c r="H176" i="11"/>
  <c r="F176" i="11"/>
  <c r="AB175" i="11"/>
  <c r="Z175" i="11"/>
  <c r="X175" i="11"/>
  <c r="V175" i="11"/>
  <c r="S175" i="11"/>
  <c r="Q175" i="11"/>
  <c r="O175" i="11"/>
  <c r="M175" i="11"/>
  <c r="J175" i="11"/>
  <c r="H175" i="11"/>
  <c r="F175" i="11"/>
  <c r="D175" i="11"/>
  <c r="Z174" i="11"/>
  <c r="X174" i="11"/>
  <c r="Q174" i="11"/>
  <c r="O174" i="11"/>
  <c r="H174" i="11"/>
  <c r="F174" i="11"/>
  <c r="Z173" i="11"/>
  <c r="X173" i="11"/>
  <c r="Q173" i="11"/>
  <c r="O173" i="11"/>
  <c r="H173" i="11"/>
  <c r="F173" i="11"/>
  <c r="Z172" i="11"/>
  <c r="X172" i="11"/>
  <c r="Q172" i="11"/>
  <c r="O172" i="11"/>
  <c r="H172" i="11"/>
  <c r="F172" i="11"/>
  <c r="Z171" i="11"/>
  <c r="X171" i="11"/>
  <c r="Q171" i="11"/>
  <c r="O171" i="11"/>
  <c r="H171" i="11"/>
  <c r="F171" i="11"/>
  <c r="X169" i="11"/>
  <c r="O169" i="11"/>
  <c r="H169" i="11"/>
  <c r="F169" i="11"/>
  <c r="AB168" i="11"/>
  <c r="Z168" i="11"/>
  <c r="X168" i="11"/>
  <c r="V168" i="11"/>
  <c r="S168" i="11"/>
  <c r="Q168" i="11"/>
  <c r="O168" i="11"/>
  <c r="M168" i="11"/>
  <c r="J168" i="11"/>
  <c r="H168" i="11"/>
  <c r="F168" i="11"/>
  <c r="D168" i="11"/>
  <c r="Z167" i="11"/>
  <c r="X167" i="11"/>
  <c r="Q167" i="11"/>
  <c r="O167" i="11"/>
  <c r="H167" i="11"/>
  <c r="F167" i="11"/>
  <c r="Z166" i="11"/>
  <c r="X166" i="11"/>
  <c r="Q166" i="11"/>
  <c r="O166" i="11"/>
  <c r="H166" i="11"/>
  <c r="F166" i="11"/>
  <c r="Z165" i="11"/>
  <c r="X165" i="11"/>
  <c r="Q165" i="11"/>
  <c r="O165" i="11"/>
  <c r="H165" i="11"/>
  <c r="F165" i="11"/>
  <c r="Z164" i="11"/>
  <c r="X164" i="11"/>
  <c r="Q164" i="11"/>
  <c r="O164" i="11"/>
  <c r="H164" i="11"/>
  <c r="F164" i="11"/>
  <c r="Z162" i="11"/>
  <c r="W162" i="11"/>
  <c r="Q162" i="11"/>
  <c r="N162" i="11"/>
  <c r="H162" i="11"/>
  <c r="E162" i="11"/>
  <c r="Z159" i="11"/>
  <c r="X159" i="11"/>
  <c r="Q159" i="11"/>
  <c r="O159" i="11"/>
  <c r="H159" i="11"/>
  <c r="F159" i="11"/>
  <c r="AC158" i="11"/>
  <c r="AB158" i="11"/>
  <c r="Z158" i="11"/>
  <c r="Y158" i="11"/>
  <c r="X158" i="11"/>
  <c r="V158" i="11"/>
  <c r="U158" i="11"/>
  <c r="T158" i="11"/>
  <c r="S158" i="11"/>
  <c r="Q158" i="11"/>
  <c r="O158" i="11"/>
  <c r="M158" i="11"/>
  <c r="L158" i="11"/>
  <c r="K158" i="11"/>
  <c r="J158" i="11"/>
  <c r="H158" i="11"/>
  <c r="F158" i="11"/>
  <c r="D158" i="11"/>
  <c r="C158" i="11"/>
  <c r="Z157" i="11"/>
  <c r="X157" i="11"/>
  <c r="Q157" i="11"/>
  <c r="O157" i="11"/>
  <c r="H157" i="11"/>
  <c r="F157" i="11"/>
  <c r="Z156" i="11"/>
  <c r="X156" i="11"/>
  <c r="Q156" i="11"/>
  <c r="O156" i="11"/>
  <c r="H156" i="11"/>
  <c r="F156" i="11"/>
  <c r="Z155" i="11"/>
  <c r="X155" i="11"/>
  <c r="Q155" i="11"/>
  <c r="O155" i="11"/>
  <c r="H155" i="11"/>
  <c r="F155" i="11"/>
  <c r="Z154" i="11"/>
  <c r="X154" i="11"/>
  <c r="Q154" i="11"/>
  <c r="O154" i="11"/>
  <c r="H154" i="11"/>
  <c r="F154" i="11"/>
  <c r="Z152" i="11"/>
  <c r="X152" i="11"/>
  <c r="Q152" i="11"/>
  <c r="O152" i="11"/>
  <c r="H152" i="11"/>
  <c r="F152" i="11"/>
  <c r="AC151" i="11"/>
  <c r="AB151" i="11"/>
  <c r="Z151" i="11"/>
  <c r="X151" i="11"/>
  <c r="V151" i="11"/>
  <c r="U151" i="11"/>
  <c r="T151" i="11"/>
  <c r="S151" i="11"/>
  <c r="Q151" i="11"/>
  <c r="O151" i="11"/>
  <c r="M151" i="11"/>
  <c r="L151" i="11"/>
  <c r="K151" i="11"/>
  <c r="J151" i="11"/>
  <c r="H151" i="11"/>
  <c r="F151" i="11"/>
  <c r="D151" i="11"/>
  <c r="C151" i="11"/>
  <c r="Z150" i="11"/>
  <c r="X150" i="11"/>
  <c r="Q150" i="11"/>
  <c r="O150" i="11"/>
  <c r="H150" i="11"/>
  <c r="F150" i="11"/>
  <c r="Z149" i="11"/>
  <c r="X149" i="11"/>
  <c r="Q149" i="11"/>
  <c r="O149" i="11"/>
  <c r="H149" i="11"/>
  <c r="F149" i="11"/>
  <c r="AC148" i="11"/>
  <c r="Z148" i="11"/>
  <c r="X148" i="11"/>
  <c r="U148" i="11"/>
  <c r="T148" i="11"/>
  <c r="Q148" i="11"/>
  <c r="O148" i="11"/>
  <c r="L148" i="11"/>
  <c r="K148" i="11"/>
  <c r="H148" i="11"/>
  <c r="F148" i="11"/>
  <c r="C148" i="11"/>
  <c r="Z147" i="11"/>
  <c r="X147" i="11"/>
  <c r="Q147" i="11"/>
  <c r="O147" i="11"/>
  <c r="H147" i="11"/>
  <c r="F147" i="11"/>
  <c r="Z145" i="11"/>
  <c r="X145" i="11"/>
  <c r="Q145" i="11"/>
  <c r="O145" i="11"/>
  <c r="H145" i="11"/>
  <c r="F145" i="11"/>
  <c r="AB144" i="11"/>
  <c r="Z144" i="11"/>
  <c r="X144" i="11"/>
  <c r="V144" i="11"/>
  <c r="S144" i="11"/>
  <c r="Q144" i="11"/>
  <c r="O144" i="11"/>
  <c r="M144" i="11"/>
  <c r="J144" i="11"/>
  <c r="H144" i="11"/>
  <c r="F144" i="11"/>
  <c r="D144" i="11"/>
  <c r="Z143" i="11"/>
  <c r="X143" i="11"/>
  <c r="Q143" i="11"/>
  <c r="O143" i="11"/>
  <c r="H143" i="11"/>
  <c r="F143" i="11"/>
  <c r="Z142" i="11"/>
  <c r="X142" i="11"/>
  <c r="Q142" i="11"/>
  <c r="O142" i="11"/>
  <c r="H142" i="11"/>
  <c r="F142" i="11"/>
  <c r="Z141" i="11"/>
  <c r="X141" i="11"/>
  <c r="Q141" i="11"/>
  <c r="O141" i="11"/>
  <c r="H141" i="11"/>
  <c r="F141" i="11"/>
  <c r="Z140" i="11"/>
  <c r="X140" i="11"/>
  <c r="Q140" i="11"/>
  <c r="O140" i="11"/>
  <c r="H140" i="11"/>
  <c r="F140" i="11"/>
  <c r="Z138" i="11"/>
  <c r="X138" i="11"/>
  <c r="Q138" i="11"/>
  <c r="O138" i="11"/>
  <c r="H138" i="11"/>
  <c r="F138" i="11"/>
  <c r="AB137" i="11"/>
  <c r="Z137" i="11"/>
  <c r="X137" i="11"/>
  <c r="V137" i="11"/>
  <c r="S137" i="11"/>
  <c r="Q137" i="11"/>
  <c r="O137" i="11"/>
  <c r="M137" i="11"/>
  <c r="J137" i="11"/>
  <c r="H137" i="11"/>
  <c r="F137" i="11"/>
  <c r="D137" i="11"/>
  <c r="Z136" i="11"/>
  <c r="X136" i="11"/>
  <c r="Q136" i="11"/>
  <c r="O136" i="11"/>
  <c r="H136" i="11"/>
  <c r="F136" i="11"/>
  <c r="Z135" i="11"/>
  <c r="X135" i="11"/>
  <c r="Q135" i="11"/>
  <c r="O135" i="11"/>
  <c r="H135" i="11"/>
  <c r="F135" i="11"/>
  <c r="Z134" i="11"/>
  <c r="X134" i="11"/>
  <c r="Q134" i="11"/>
  <c r="O134" i="11"/>
  <c r="H134" i="11"/>
  <c r="F134" i="11"/>
  <c r="Z133" i="11"/>
  <c r="X133" i="11"/>
  <c r="Q133" i="11"/>
  <c r="O133" i="11"/>
  <c r="H133" i="11"/>
  <c r="F133" i="11"/>
  <c r="X131" i="11"/>
  <c r="O131" i="11"/>
  <c r="H131" i="11"/>
  <c r="F131" i="11"/>
  <c r="AB130" i="11"/>
  <c r="Z130" i="11"/>
  <c r="X130" i="11"/>
  <c r="V130" i="11"/>
  <c r="S130" i="11"/>
  <c r="Q130" i="11"/>
  <c r="O130" i="11"/>
  <c r="M130" i="11"/>
  <c r="J130" i="11"/>
  <c r="H130" i="11"/>
  <c r="F130" i="11"/>
  <c r="D130" i="11"/>
  <c r="Z129" i="11"/>
  <c r="X129" i="11"/>
  <c r="Q129" i="11"/>
  <c r="O129" i="11"/>
  <c r="H129" i="11"/>
  <c r="F129" i="11"/>
  <c r="Z128" i="11"/>
  <c r="X128" i="11"/>
  <c r="Q128" i="11"/>
  <c r="O128" i="11"/>
  <c r="H128" i="11"/>
  <c r="F128" i="11"/>
  <c r="Z127" i="11"/>
  <c r="X127" i="11"/>
  <c r="Q127" i="11"/>
  <c r="O127" i="11"/>
  <c r="H127" i="11"/>
  <c r="F127" i="11"/>
  <c r="Z126" i="11"/>
  <c r="X126" i="11"/>
  <c r="Q126" i="11"/>
  <c r="O126" i="11"/>
  <c r="H126" i="11"/>
  <c r="F126" i="11"/>
  <c r="Z124" i="11"/>
  <c r="W124" i="11"/>
  <c r="Q124" i="11"/>
  <c r="N124" i="11"/>
  <c r="H124" i="11"/>
  <c r="E124" i="11"/>
  <c r="C120" i="11"/>
  <c r="Z117" i="11"/>
  <c r="X117" i="11"/>
  <c r="Q117" i="11"/>
  <c r="O117" i="11"/>
  <c r="H117" i="11"/>
  <c r="F117" i="11"/>
  <c r="AC116" i="11"/>
  <c r="AB116" i="11"/>
  <c r="Z116" i="11"/>
  <c r="X116" i="11"/>
  <c r="V116" i="11"/>
  <c r="U116" i="11"/>
  <c r="T116" i="11"/>
  <c r="S116" i="11"/>
  <c r="Q116" i="11"/>
  <c r="O116" i="11"/>
  <c r="M116" i="11"/>
  <c r="L116" i="11"/>
  <c r="K116" i="11"/>
  <c r="J116" i="11"/>
  <c r="H116" i="11"/>
  <c r="G116" i="11"/>
  <c r="F116" i="11"/>
  <c r="D116" i="11"/>
  <c r="C116" i="11"/>
  <c r="Z115" i="11"/>
  <c r="X115" i="11"/>
  <c r="Q115" i="11"/>
  <c r="O115" i="11"/>
  <c r="H115" i="11"/>
  <c r="F115" i="11"/>
  <c r="Z114" i="11"/>
  <c r="X114" i="11"/>
  <c r="Q114" i="11"/>
  <c r="O114" i="11"/>
  <c r="H114" i="11"/>
  <c r="F114" i="11"/>
  <c r="Z113" i="11"/>
  <c r="X113" i="11"/>
  <c r="Q113" i="11"/>
  <c r="O113" i="11"/>
  <c r="H113" i="11"/>
  <c r="F113" i="11"/>
  <c r="Z112" i="11"/>
  <c r="X112" i="11"/>
  <c r="Q112" i="11"/>
  <c r="O112" i="11"/>
  <c r="H112" i="11"/>
  <c r="F112" i="11"/>
  <c r="Z110" i="11"/>
  <c r="X110" i="11"/>
  <c r="Q110" i="11"/>
  <c r="O110" i="11"/>
  <c r="H110" i="11"/>
  <c r="F110" i="11"/>
  <c r="AC109" i="11"/>
  <c r="AB109" i="11"/>
  <c r="Z109" i="11"/>
  <c r="X109" i="11"/>
  <c r="V109" i="11"/>
  <c r="U109" i="11"/>
  <c r="T109" i="11"/>
  <c r="S109" i="11"/>
  <c r="Q109" i="11"/>
  <c r="O109" i="11"/>
  <c r="M109" i="11"/>
  <c r="L109" i="11"/>
  <c r="K109" i="11"/>
  <c r="J109" i="11"/>
  <c r="H109" i="11"/>
  <c r="F109" i="11"/>
  <c r="D109" i="11"/>
  <c r="C109" i="11"/>
  <c r="Z108" i="11"/>
  <c r="X108" i="11"/>
  <c r="Q108" i="11"/>
  <c r="O108" i="11"/>
  <c r="H108" i="11"/>
  <c r="F108" i="11"/>
  <c r="Z107" i="11"/>
  <c r="X107" i="11"/>
  <c r="Q107" i="11"/>
  <c r="O107" i="11"/>
  <c r="H107" i="11"/>
  <c r="F107" i="11"/>
  <c r="AC106" i="11"/>
  <c r="Z106" i="11"/>
  <c r="X106" i="11"/>
  <c r="U106" i="11"/>
  <c r="T106" i="11"/>
  <c r="Q106" i="11"/>
  <c r="O106" i="11"/>
  <c r="L106" i="11"/>
  <c r="K106" i="11"/>
  <c r="H106" i="11"/>
  <c r="F106" i="11"/>
  <c r="C106" i="11"/>
  <c r="Z105" i="11"/>
  <c r="X105" i="11"/>
  <c r="Q105" i="11"/>
  <c r="O105" i="11"/>
  <c r="H105" i="11"/>
  <c r="F105" i="11"/>
  <c r="Z103" i="11"/>
  <c r="X103" i="11"/>
  <c r="Q103" i="11"/>
  <c r="O103" i="11"/>
  <c r="H103" i="11"/>
  <c r="F103" i="11"/>
  <c r="AB102" i="11"/>
  <c r="Z102" i="11"/>
  <c r="X102" i="11"/>
  <c r="V102" i="11"/>
  <c r="S102" i="11"/>
  <c r="Q102" i="11"/>
  <c r="O102" i="11"/>
  <c r="M102" i="11"/>
  <c r="J102" i="11"/>
  <c r="H102" i="11"/>
  <c r="F102" i="11"/>
  <c r="D102" i="11"/>
  <c r="Z101" i="11"/>
  <c r="X101" i="11"/>
  <c r="Q101" i="11"/>
  <c r="O101" i="11"/>
  <c r="H101" i="11"/>
  <c r="F101" i="11"/>
  <c r="Z100" i="11"/>
  <c r="X100" i="11"/>
  <c r="Q100" i="11"/>
  <c r="O100" i="11"/>
  <c r="H100" i="11"/>
  <c r="F100" i="11"/>
  <c r="Z99" i="11"/>
  <c r="X99" i="11"/>
  <c r="Q99" i="11"/>
  <c r="O99" i="11"/>
  <c r="H99" i="11"/>
  <c r="F99" i="11"/>
  <c r="Z98" i="11"/>
  <c r="X98" i="11"/>
  <c r="Q98" i="11"/>
  <c r="O98" i="11"/>
  <c r="H98" i="11"/>
  <c r="F98" i="11"/>
  <c r="Z96" i="11"/>
  <c r="X96" i="11"/>
  <c r="Q96" i="11"/>
  <c r="O96" i="11"/>
  <c r="H96" i="11"/>
  <c r="F96" i="11"/>
  <c r="AB95" i="11"/>
  <c r="Z95" i="11"/>
  <c r="X95" i="11"/>
  <c r="V95" i="11"/>
  <c r="S95" i="11"/>
  <c r="Q95" i="11"/>
  <c r="O95" i="11"/>
  <c r="M95" i="11"/>
  <c r="J95" i="11"/>
  <c r="H95" i="11"/>
  <c r="F95" i="11"/>
  <c r="D95" i="11"/>
  <c r="Z94" i="11"/>
  <c r="X94" i="11"/>
  <c r="Q94" i="11"/>
  <c r="O94" i="11"/>
  <c r="H94" i="11"/>
  <c r="F94" i="11"/>
  <c r="Z93" i="11"/>
  <c r="Y93" i="11"/>
  <c r="X93" i="11"/>
  <c r="Q93" i="11"/>
  <c r="O93" i="11"/>
  <c r="H93" i="11"/>
  <c r="F93" i="11"/>
  <c r="Z92" i="11"/>
  <c r="X92" i="11"/>
  <c r="Q92" i="11"/>
  <c r="O92" i="11"/>
  <c r="H92" i="11"/>
  <c r="F92" i="11"/>
  <c r="Z91" i="11"/>
  <c r="X91" i="11"/>
  <c r="Q91" i="11"/>
  <c r="O91" i="11"/>
  <c r="H91" i="11"/>
  <c r="F91" i="11"/>
  <c r="X89" i="11"/>
  <c r="O89" i="11"/>
  <c r="H89" i="11"/>
  <c r="F89" i="11"/>
  <c r="AB88" i="11"/>
  <c r="Z88" i="11"/>
  <c r="X88" i="11"/>
  <c r="V88" i="11"/>
  <c r="S88" i="11"/>
  <c r="Q88" i="11"/>
  <c r="O88" i="11"/>
  <c r="M88" i="11"/>
  <c r="J88" i="11"/>
  <c r="H88" i="11"/>
  <c r="F88" i="11"/>
  <c r="D88" i="11"/>
  <c r="Z87" i="11"/>
  <c r="X87" i="11"/>
  <c r="Q87" i="11"/>
  <c r="O87" i="11"/>
  <c r="H87" i="11"/>
  <c r="F87" i="11"/>
  <c r="Z86" i="11"/>
  <c r="X86" i="11"/>
  <c r="Q86" i="11"/>
  <c r="P86" i="11"/>
  <c r="O86" i="11"/>
  <c r="H86" i="11"/>
  <c r="F86" i="11"/>
  <c r="Z85" i="11"/>
  <c r="X85" i="11"/>
  <c r="Q85" i="11"/>
  <c r="O85" i="11"/>
  <c r="H85" i="11"/>
  <c r="F85" i="11"/>
  <c r="Z84" i="11"/>
  <c r="Y84" i="11"/>
  <c r="X84" i="11"/>
  <c r="Q84" i="11"/>
  <c r="O84" i="11"/>
  <c r="H84" i="11"/>
  <c r="F84" i="11"/>
  <c r="Z82" i="11"/>
  <c r="W82" i="11"/>
  <c r="Q82" i="11"/>
  <c r="N82" i="11"/>
  <c r="H82" i="11"/>
  <c r="E82" i="11"/>
  <c r="Z79" i="11"/>
  <c r="X79" i="11"/>
  <c r="Q79" i="11"/>
  <c r="O79" i="11"/>
  <c r="H79" i="11"/>
  <c r="F79" i="11"/>
  <c r="AC78" i="11"/>
  <c r="AB78" i="11"/>
  <c r="Z78" i="11"/>
  <c r="X78" i="11"/>
  <c r="V78" i="11"/>
  <c r="U78" i="11"/>
  <c r="T78" i="11"/>
  <c r="S78" i="11"/>
  <c r="Q78" i="11"/>
  <c r="O78" i="11"/>
  <c r="M78" i="11"/>
  <c r="L78" i="11"/>
  <c r="K78" i="11"/>
  <c r="J78" i="11"/>
  <c r="H78" i="11"/>
  <c r="F78" i="11"/>
  <c r="D78" i="11"/>
  <c r="C78" i="11"/>
  <c r="Z77" i="11"/>
  <c r="X77" i="11"/>
  <c r="Q77" i="11"/>
  <c r="O77" i="11"/>
  <c r="H77" i="11"/>
  <c r="F77" i="11"/>
  <c r="Z76" i="11"/>
  <c r="X76" i="11"/>
  <c r="Q76" i="11"/>
  <c r="O76" i="11"/>
  <c r="H76" i="11"/>
  <c r="F76" i="11"/>
  <c r="Z75" i="11"/>
  <c r="X75" i="11"/>
  <c r="Q75" i="11"/>
  <c r="O75" i="11"/>
  <c r="H75" i="11"/>
  <c r="F75" i="11"/>
  <c r="Z74" i="11"/>
  <c r="X74" i="11"/>
  <c r="Q74" i="11"/>
  <c r="O74" i="11"/>
  <c r="H74" i="11"/>
  <c r="F74" i="11"/>
  <c r="Z72" i="11"/>
  <c r="X72" i="11"/>
  <c r="Q72" i="11"/>
  <c r="O72" i="11"/>
  <c r="H72" i="11"/>
  <c r="F72" i="11"/>
  <c r="AC71" i="11"/>
  <c r="AB71" i="11"/>
  <c r="Z71" i="11"/>
  <c r="Y71" i="11"/>
  <c r="X71" i="11"/>
  <c r="V71" i="11"/>
  <c r="U71" i="11"/>
  <c r="T71" i="11"/>
  <c r="S71" i="11"/>
  <c r="Q71" i="11"/>
  <c r="O71" i="11"/>
  <c r="M71" i="11"/>
  <c r="L71" i="11"/>
  <c r="K71" i="11"/>
  <c r="J71" i="11"/>
  <c r="H71" i="11"/>
  <c r="F71" i="11"/>
  <c r="D71" i="11"/>
  <c r="C71" i="11"/>
  <c r="Z70" i="11"/>
  <c r="X70" i="11"/>
  <c r="Q70" i="11"/>
  <c r="O70" i="11"/>
  <c r="H70" i="11"/>
  <c r="F70" i="11"/>
  <c r="Z69" i="11"/>
  <c r="X69" i="11"/>
  <c r="Q69" i="11"/>
  <c r="O69" i="11"/>
  <c r="H69" i="11"/>
  <c r="F69" i="11"/>
  <c r="AC68" i="11"/>
  <c r="Z68" i="11"/>
  <c r="X68" i="11"/>
  <c r="U68" i="11"/>
  <c r="T68" i="11"/>
  <c r="Q68" i="11"/>
  <c r="O68" i="11"/>
  <c r="L68" i="11"/>
  <c r="K68" i="11"/>
  <c r="H68" i="11"/>
  <c r="F68" i="11"/>
  <c r="C68" i="11"/>
  <c r="Z67" i="11"/>
  <c r="X67" i="11"/>
  <c r="Q67" i="11"/>
  <c r="O67" i="11"/>
  <c r="H67" i="11"/>
  <c r="G67" i="11"/>
  <c r="F67" i="11"/>
  <c r="Z65" i="11"/>
  <c r="X65" i="11"/>
  <c r="Q65" i="11"/>
  <c r="O65" i="11"/>
  <c r="H65" i="11"/>
  <c r="F65" i="11"/>
  <c r="AB64" i="11"/>
  <c r="Z64" i="11"/>
  <c r="Y64" i="11"/>
  <c r="X64" i="11"/>
  <c r="V64" i="11"/>
  <c r="S64" i="11"/>
  <c r="Q64" i="11"/>
  <c r="O64" i="11"/>
  <c r="M64" i="11"/>
  <c r="J64" i="11"/>
  <c r="H64" i="11"/>
  <c r="F64" i="11"/>
  <c r="D64" i="11"/>
  <c r="Z63" i="11"/>
  <c r="X63" i="11"/>
  <c r="Q63" i="11"/>
  <c r="O63" i="11"/>
  <c r="H63" i="11"/>
  <c r="F63" i="11"/>
  <c r="Z62" i="11"/>
  <c r="X62" i="11"/>
  <c r="Q62" i="11"/>
  <c r="O62" i="11"/>
  <c r="H62" i="11"/>
  <c r="F62" i="11"/>
  <c r="Z61" i="11"/>
  <c r="X61" i="11"/>
  <c r="Q61" i="11"/>
  <c r="O61" i="11"/>
  <c r="H61" i="11"/>
  <c r="F61" i="11"/>
  <c r="Z60" i="11"/>
  <c r="X60" i="11"/>
  <c r="Q60" i="11"/>
  <c r="O60" i="11"/>
  <c r="H60" i="11"/>
  <c r="F60" i="11"/>
  <c r="Z58" i="11"/>
  <c r="X58" i="11"/>
  <c r="Q58" i="11"/>
  <c r="O58" i="11"/>
  <c r="H58" i="11"/>
  <c r="F58" i="11"/>
  <c r="AB57" i="11"/>
  <c r="Z57" i="11"/>
  <c r="X57" i="11"/>
  <c r="V57" i="11"/>
  <c r="S57" i="11"/>
  <c r="Q57" i="11"/>
  <c r="O57" i="11"/>
  <c r="M57" i="11"/>
  <c r="J57" i="11"/>
  <c r="H57" i="11"/>
  <c r="F57" i="11"/>
  <c r="D57" i="11"/>
  <c r="Z56" i="11"/>
  <c r="X56" i="11"/>
  <c r="Q56" i="11"/>
  <c r="O56" i="11"/>
  <c r="H56" i="11"/>
  <c r="F56" i="11"/>
  <c r="Z55" i="11"/>
  <c r="X55" i="11"/>
  <c r="Q55" i="11"/>
  <c r="O55" i="11"/>
  <c r="H55" i="11"/>
  <c r="F55" i="11"/>
  <c r="Z54" i="11"/>
  <c r="X54" i="11"/>
  <c r="Q54" i="11"/>
  <c r="O54" i="11"/>
  <c r="H54" i="11"/>
  <c r="F54" i="11"/>
  <c r="Z53" i="11"/>
  <c r="X53" i="11"/>
  <c r="Q53" i="11"/>
  <c r="O53" i="11"/>
  <c r="H53" i="11"/>
  <c r="F53" i="11"/>
  <c r="X51" i="11"/>
  <c r="O51" i="11"/>
  <c r="H51" i="11"/>
  <c r="F51" i="11"/>
  <c r="AB50" i="11"/>
  <c r="Z50" i="11"/>
  <c r="X50" i="11"/>
  <c r="V50" i="11"/>
  <c r="S50" i="11"/>
  <c r="Q50" i="11"/>
  <c r="O50" i="11"/>
  <c r="M50" i="11"/>
  <c r="J50" i="11"/>
  <c r="H50" i="11"/>
  <c r="F50" i="11"/>
  <c r="D50" i="11"/>
  <c r="Z49" i="11"/>
  <c r="X49" i="11"/>
  <c r="Q49" i="11"/>
  <c r="O49" i="11"/>
  <c r="H49" i="11"/>
  <c r="F49" i="11"/>
  <c r="Z48" i="11"/>
  <c r="X48" i="11"/>
  <c r="Q48" i="11"/>
  <c r="O48" i="11"/>
  <c r="H48" i="11"/>
  <c r="F48" i="11"/>
  <c r="Z47" i="11"/>
  <c r="X47" i="11"/>
  <c r="Q47" i="11"/>
  <c r="O47" i="11"/>
  <c r="H47" i="11"/>
  <c r="F47" i="11"/>
  <c r="Z46" i="11"/>
  <c r="X46" i="11"/>
  <c r="Q46" i="11"/>
  <c r="O46" i="11"/>
  <c r="H46" i="11"/>
  <c r="F46" i="11"/>
  <c r="Z44" i="11"/>
  <c r="W44" i="11"/>
  <c r="Q44" i="11"/>
  <c r="N44" i="11"/>
  <c r="H44" i="11"/>
  <c r="E44" i="11"/>
  <c r="Z41" i="11"/>
  <c r="X41" i="11"/>
  <c r="Q41" i="11"/>
  <c r="O41" i="11"/>
  <c r="H41" i="11"/>
  <c r="F41" i="11"/>
  <c r="AC40" i="11"/>
  <c r="AB40" i="11"/>
  <c r="Z40" i="11"/>
  <c r="Y40" i="11"/>
  <c r="X40" i="11"/>
  <c r="Y78" i="11" s="1"/>
  <c r="V40" i="11"/>
  <c r="U40" i="11"/>
  <c r="T40" i="11"/>
  <c r="S40" i="11"/>
  <c r="Q40" i="11"/>
  <c r="O40" i="11"/>
  <c r="P40" i="11" s="1"/>
  <c r="M40" i="11"/>
  <c r="L40" i="11"/>
  <c r="K40" i="11"/>
  <c r="J40" i="11"/>
  <c r="H40" i="11"/>
  <c r="F40" i="11"/>
  <c r="G196" i="11" s="1"/>
  <c r="D40" i="11"/>
  <c r="C40" i="11"/>
  <c r="Z39" i="11"/>
  <c r="X39" i="11"/>
  <c r="Q39" i="11"/>
  <c r="O39" i="11"/>
  <c r="H39" i="11"/>
  <c r="F39" i="11"/>
  <c r="Z38" i="11"/>
  <c r="X38" i="11"/>
  <c r="Y114" i="11" s="1"/>
  <c r="Q38" i="11"/>
  <c r="P38" i="11"/>
  <c r="O38" i="11"/>
  <c r="P194" i="11" s="1"/>
  <c r="H38" i="11"/>
  <c r="F38" i="11"/>
  <c r="G38" i="11" s="1"/>
  <c r="Z37" i="11"/>
  <c r="X37" i="11"/>
  <c r="Q37" i="11"/>
  <c r="O37" i="11"/>
  <c r="H37" i="11"/>
  <c r="F37" i="11"/>
  <c r="Z36" i="11"/>
  <c r="Y36" i="11"/>
  <c r="X36" i="11"/>
  <c r="Y192" i="11" s="1"/>
  <c r="Q36" i="11"/>
  <c r="O36" i="11"/>
  <c r="P36" i="11" s="1"/>
  <c r="H36" i="11"/>
  <c r="F36" i="11"/>
  <c r="G112" i="11" s="1"/>
  <c r="Z34" i="11"/>
  <c r="X34" i="11"/>
  <c r="Q34" i="11"/>
  <c r="O34" i="11"/>
  <c r="H34" i="11"/>
  <c r="F34" i="11"/>
  <c r="AC33" i="11"/>
  <c r="AB33" i="11"/>
  <c r="Z33" i="11"/>
  <c r="Y33" i="11"/>
  <c r="X33" i="11"/>
  <c r="Y189" i="11" s="1"/>
  <c r="V33" i="11"/>
  <c r="U33" i="11"/>
  <c r="T33" i="11"/>
  <c r="S33" i="11"/>
  <c r="Q33" i="11"/>
  <c r="P33" i="11"/>
  <c r="O33" i="11"/>
  <c r="P189" i="11" s="1"/>
  <c r="M33" i="11"/>
  <c r="L33" i="11"/>
  <c r="K33" i="11"/>
  <c r="J33" i="11"/>
  <c r="H33" i="11"/>
  <c r="F33" i="11"/>
  <c r="D33" i="11"/>
  <c r="C33" i="11"/>
  <c r="Z32" i="11"/>
  <c r="X32" i="11"/>
  <c r="Q32" i="11"/>
  <c r="O32" i="11"/>
  <c r="H32" i="11"/>
  <c r="F32" i="11"/>
  <c r="Z31" i="11"/>
  <c r="X31" i="11"/>
  <c r="Y31" i="11" s="1"/>
  <c r="Q31" i="11"/>
  <c r="P31" i="11"/>
  <c r="O31" i="11"/>
  <c r="P187" i="11" s="1"/>
  <c r="H31" i="11"/>
  <c r="F31" i="11"/>
  <c r="G107" i="11" s="1"/>
  <c r="AC30" i="11"/>
  <c r="Z30" i="11"/>
  <c r="X30" i="11"/>
  <c r="U30" i="11"/>
  <c r="T30" i="11"/>
  <c r="Q30" i="11"/>
  <c r="O30" i="11"/>
  <c r="L30" i="11"/>
  <c r="K30" i="11"/>
  <c r="H30" i="11"/>
  <c r="F30" i="11"/>
  <c r="C30" i="11"/>
  <c r="Z29" i="11"/>
  <c r="X29" i="11"/>
  <c r="Y29" i="11" s="1"/>
  <c r="Q29" i="11"/>
  <c r="O29" i="11"/>
  <c r="P105" i="11" s="1"/>
  <c r="H29" i="11"/>
  <c r="G29" i="11"/>
  <c r="F29" i="11"/>
  <c r="G185" i="11" s="1"/>
  <c r="Z27" i="11"/>
  <c r="X27" i="11"/>
  <c r="Q27" i="11"/>
  <c r="O27" i="11"/>
  <c r="H27" i="11"/>
  <c r="F27" i="11"/>
  <c r="AB26" i="11"/>
  <c r="Z26" i="11"/>
  <c r="Y26" i="11"/>
  <c r="X26" i="11"/>
  <c r="Y182" i="11" s="1"/>
  <c r="V26" i="11"/>
  <c r="S26" i="11"/>
  <c r="Q26" i="11"/>
  <c r="O26" i="11"/>
  <c r="P102" i="11" s="1"/>
  <c r="M26" i="11"/>
  <c r="J26" i="11"/>
  <c r="H26" i="11"/>
  <c r="F26" i="11"/>
  <c r="D26" i="11"/>
  <c r="Z25" i="11"/>
  <c r="X25" i="11"/>
  <c r="Q25" i="11"/>
  <c r="O25" i="11"/>
  <c r="H25" i="11"/>
  <c r="F25" i="11"/>
  <c r="Z24" i="11"/>
  <c r="X24" i="11"/>
  <c r="Y100" i="11" s="1"/>
  <c r="Q24" i="11"/>
  <c r="O24" i="11"/>
  <c r="H24" i="11"/>
  <c r="G24" i="11"/>
  <c r="F24" i="11"/>
  <c r="G180" i="11" s="1"/>
  <c r="Z23" i="11"/>
  <c r="X23" i="11"/>
  <c r="Q23" i="11"/>
  <c r="O23" i="11"/>
  <c r="H23" i="11"/>
  <c r="F23" i="11"/>
  <c r="Z22" i="11"/>
  <c r="Y22" i="11"/>
  <c r="X22" i="11"/>
  <c r="Q22" i="11"/>
  <c r="P22" i="11"/>
  <c r="O22" i="11"/>
  <c r="H22" i="11"/>
  <c r="F22" i="11"/>
  <c r="Z20" i="11"/>
  <c r="X20" i="11"/>
  <c r="Q20" i="11"/>
  <c r="O20" i="11"/>
  <c r="H20" i="11"/>
  <c r="F20" i="11"/>
  <c r="AB19" i="11"/>
  <c r="Z19" i="11"/>
  <c r="X19" i="11"/>
  <c r="V19" i="11"/>
  <c r="S19" i="11"/>
  <c r="Q19" i="11"/>
  <c r="P19" i="11"/>
  <c r="O19" i="11"/>
  <c r="M19" i="11"/>
  <c r="J19" i="11"/>
  <c r="H19" i="11"/>
  <c r="F19" i="11"/>
  <c r="G19" i="11" s="1"/>
  <c r="D19" i="11"/>
  <c r="Z18" i="11"/>
  <c r="X18" i="11"/>
  <c r="Q18" i="11"/>
  <c r="O18" i="11"/>
  <c r="H18" i="11"/>
  <c r="F18" i="11"/>
  <c r="Z17" i="11"/>
  <c r="Y17" i="11"/>
  <c r="X17" i="11"/>
  <c r="Q17" i="11"/>
  <c r="P17" i="11"/>
  <c r="O17" i="11"/>
  <c r="P173" i="11" s="1"/>
  <c r="H17" i="11"/>
  <c r="F17" i="11"/>
  <c r="G17" i="11" s="1"/>
  <c r="Z16" i="11"/>
  <c r="X16" i="11"/>
  <c r="Q16" i="11"/>
  <c r="O16" i="11"/>
  <c r="H16" i="11"/>
  <c r="F16" i="11"/>
  <c r="Z15" i="11"/>
  <c r="Y15" i="11"/>
  <c r="X15" i="11"/>
  <c r="Q15" i="11"/>
  <c r="O15" i="11"/>
  <c r="P15" i="11" s="1"/>
  <c r="H15" i="11"/>
  <c r="F15" i="11"/>
  <c r="X13" i="11"/>
  <c r="O13" i="11"/>
  <c r="H13" i="11"/>
  <c r="F13" i="11"/>
  <c r="AB12" i="11"/>
  <c r="Z12" i="11"/>
  <c r="X12" i="11"/>
  <c r="V12" i="11"/>
  <c r="S12" i="11"/>
  <c r="Q12" i="11"/>
  <c r="O12" i="11"/>
  <c r="P12" i="11" s="1"/>
  <c r="M12" i="11"/>
  <c r="J12" i="11"/>
  <c r="H12" i="11"/>
  <c r="G12" i="11"/>
  <c r="F12" i="11"/>
  <c r="G168" i="11" s="1"/>
  <c r="D12" i="11"/>
  <c r="Z11" i="11"/>
  <c r="X11" i="11"/>
  <c r="Q11" i="11"/>
  <c r="O11" i="11"/>
  <c r="H11" i="11"/>
  <c r="F11" i="11"/>
  <c r="Z10" i="11"/>
  <c r="Y10" i="11"/>
  <c r="X10" i="11"/>
  <c r="Q10" i="11"/>
  <c r="P10" i="11"/>
  <c r="O10" i="11"/>
  <c r="H10" i="11"/>
  <c r="G10" i="11"/>
  <c r="F10" i="11"/>
  <c r="Z9" i="11"/>
  <c r="X9" i="11"/>
  <c r="Q9" i="11"/>
  <c r="O9" i="11"/>
  <c r="H9" i="11"/>
  <c r="F9" i="11"/>
  <c r="Z8" i="11"/>
  <c r="Y8" i="11"/>
  <c r="X8" i="11"/>
  <c r="Q8" i="11"/>
  <c r="P8" i="11"/>
  <c r="O8" i="11"/>
  <c r="H8" i="11"/>
  <c r="F8" i="11"/>
  <c r="G8" i="11" s="1"/>
  <c r="Q6" i="11"/>
  <c r="N6" i="11"/>
  <c r="H6" i="11"/>
  <c r="E6" i="11"/>
  <c r="C2" i="11"/>
  <c r="L150" i="10"/>
  <c r="L149" i="10"/>
  <c r="L148" i="10"/>
  <c r="L147" i="10"/>
  <c r="L146" i="10"/>
  <c r="L142" i="10"/>
  <c r="L141" i="10"/>
  <c r="L140" i="10"/>
  <c r="L139" i="10"/>
  <c r="L138" i="10"/>
  <c r="L137" i="10"/>
  <c r="AP132" i="10"/>
  <c r="AO132" i="10"/>
  <c r="AN132" i="10"/>
  <c r="AM132" i="10"/>
  <c r="AL132" i="10"/>
  <c r="AK132" i="10"/>
  <c r="AJ132" i="10"/>
  <c r="AI132" i="10"/>
  <c r="AH132" i="10"/>
  <c r="AG132" i="10"/>
  <c r="AF132" i="10"/>
  <c r="AE132" i="10"/>
  <c r="AD132" i="10"/>
  <c r="AC132" i="10"/>
  <c r="AB132" i="10"/>
  <c r="AA132" i="10"/>
  <c r="Z132" i="10"/>
  <c r="Y132" i="10"/>
  <c r="X132" i="10"/>
  <c r="W132" i="10"/>
  <c r="V132" i="10"/>
  <c r="U132" i="10"/>
  <c r="T132" i="10"/>
  <c r="S132" i="10"/>
  <c r="R132" i="10"/>
  <c r="Q132" i="10"/>
  <c r="P132" i="10"/>
  <c r="O132" i="10"/>
  <c r="N132" i="10"/>
  <c r="M132"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AP130" i="10"/>
  <c r="AO130" i="10"/>
  <c r="AN130" i="10"/>
  <c r="AM130" i="10"/>
  <c r="AL130" i="10"/>
  <c r="AK130" i="10"/>
  <c r="AJ130" i="10"/>
  <c r="AI130" i="10"/>
  <c r="AH130" i="10"/>
  <c r="AG130" i="10"/>
  <c r="AF130" i="10"/>
  <c r="AE130" i="10"/>
  <c r="AD130" i="10"/>
  <c r="AC130" i="10"/>
  <c r="AB130" i="10"/>
  <c r="AA130" i="10"/>
  <c r="Z130" i="10"/>
  <c r="Y130" i="10"/>
  <c r="X130" i="10"/>
  <c r="W130" i="10"/>
  <c r="V130" i="10"/>
  <c r="U130" i="10"/>
  <c r="T130" i="10"/>
  <c r="S130" i="10"/>
  <c r="R130" i="10"/>
  <c r="Q130" i="10"/>
  <c r="P130" i="10"/>
  <c r="O130" i="10"/>
  <c r="N130" i="10"/>
  <c r="M130" i="10"/>
  <c r="AP129" i="10"/>
  <c r="AO129"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AP128" i="10"/>
  <c r="AO128"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AP127" i="10"/>
  <c r="AO127" i="10"/>
  <c r="AN127" i="10"/>
  <c r="AM127" i="10"/>
  <c r="AL127" i="10"/>
  <c r="AK127" i="10"/>
  <c r="AJ127" i="10"/>
  <c r="AI127" i="10"/>
  <c r="AH127" i="10"/>
  <c r="AG127" i="10"/>
  <c r="AF127" i="10"/>
  <c r="AE127" i="10"/>
  <c r="AD127" i="10"/>
  <c r="AC127" i="10"/>
  <c r="AB127" i="10"/>
  <c r="AA127" i="10"/>
  <c r="Z127" i="10"/>
  <c r="Y127" i="10"/>
  <c r="X127" i="10"/>
  <c r="W127" i="10"/>
  <c r="V127" i="10"/>
  <c r="U127" i="10"/>
  <c r="T127" i="10"/>
  <c r="S127" i="10"/>
  <c r="R127" i="10"/>
  <c r="Q127" i="10"/>
  <c r="P127" i="10"/>
  <c r="O127" i="10"/>
  <c r="N127" i="10"/>
  <c r="M127" i="10"/>
  <c r="AP126" i="10"/>
  <c r="AO126" i="10"/>
  <c r="AN126" i="10"/>
  <c r="AM126" i="10"/>
  <c r="AL126" i="10"/>
  <c r="AK126" i="10"/>
  <c r="AJ126" i="10"/>
  <c r="AI126" i="10"/>
  <c r="AH126" i="10"/>
  <c r="AG126" i="10"/>
  <c r="AF126" i="10"/>
  <c r="AE126" i="10"/>
  <c r="AD126" i="10"/>
  <c r="AC126" i="10"/>
  <c r="AB126" i="10"/>
  <c r="AA126" i="10"/>
  <c r="Z126" i="10"/>
  <c r="Y126" i="10"/>
  <c r="X126" i="10"/>
  <c r="W126" i="10"/>
  <c r="V126" i="10"/>
  <c r="U126" i="10"/>
  <c r="T126" i="10"/>
  <c r="S126" i="10"/>
  <c r="R126" i="10"/>
  <c r="Q126" i="10"/>
  <c r="P126" i="10"/>
  <c r="O126" i="10"/>
  <c r="N126" i="10"/>
  <c r="M126" i="10"/>
  <c r="AP125" i="10"/>
  <c r="AO125" i="10"/>
  <c r="AN125" i="10"/>
  <c r="AM125" i="10"/>
  <c r="AL125" i="10"/>
  <c r="AK125" i="10"/>
  <c r="AJ125" i="10"/>
  <c r="AI125" i="10"/>
  <c r="AH125" i="10"/>
  <c r="AG125" i="10"/>
  <c r="AF125" i="10"/>
  <c r="AE125" i="10"/>
  <c r="AD125" i="10"/>
  <c r="AC125" i="10"/>
  <c r="AB125" i="10"/>
  <c r="AA125" i="10"/>
  <c r="Z125" i="10"/>
  <c r="Y125" i="10"/>
  <c r="X125" i="10"/>
  <c r="W125" i="10"/>
  <c r="V125" i="10"/>
  <c r="U125" i="10"/>
  <c r="T125" i="10"/>
  <c r="S125" i="10"/>
  <c r="R125" i="10"/>
  <c r="Q125" i="10"/>
  <c r="P125" i="10"/>
  <c r="O125" i="10"/>
  <c r="N125" i="10"/>
  <c r="M125" i="10"/>
  <c r="AP124" i="10"/>
  <c r="AO124"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AP123" i="10"/>
  <c r="AO123" i="10"/>
  <c r="AN123" i="10"/>
  <c r="AM123" i="10"/>
  <c r="AL123" i="10"/>
  <c r="AK123" i="10"/>
  <c r="AJ123" i="10"/>
  <c r="AI123" i="10"/>
  <c r="AH123" i="10"/>
  <c r="AG123" i="10"/>
  <c r="AF123" i="10"/>
  <c r="AE123" i="10"/>
  <c r="AD123" i="10"/>
  <c r="AC123" i="10"/>
  <c r="AB123" i="10"/>
  <c r="AA123" i="10"/>
  <c r="Z123" i="10"/>
  <c r="Y123" i="10"/>
  <c r="X123" i="10"/>
  <c r="W123" i="10"/>
  <c r="V123" i="10"/>
  <c r="U123" i="10"/>
  <c r="T123" i="10"/>
  <c r="S123" i="10"/>
  <c r="R123" i="10"/>
  <c r="Q123" i="10"/>
  <c r="P123" i="10"/>
  <c r="O123" i="10"/>
  <c r="N123" i="10"/>
  <c r="M123" i="10"/>
  <c r="AP122" i="10"/>
  <c r="AO122" i="10"/>
  <c r="AN122" i="10"/>
  <c r="AM122" i="10"/>
  <c r="AL122" i="10"/>
  <c r="AK122" i="10"/>
  <c r="AJ122" i="10"/>
  <c r="AI122" i="10"/>
  <c r="AH122" i="10"/>
  <c r="AG122" i="10"/>
  <c r="AF122" i="10"/>
  <c r="AE122" i="10"/>
  <c r="AD122" i="10"/>
  <c r="AC122" i="10"/>
  <c r="AB122" i="10"/>
  <c r="AA122" i="10"/>
  <c r="Z122" i="10"/>
  <c r="Y122" i="10"/>
  <c r="X122" i="10"/>
  <c r="W122" i="10"/>
  <c r="V122" i="10"/>
  <c r="U122" i="10"/>
  <c r="T122" i="10"/>
  <c r="S122" i="10"/>
  <c r="R122" i="10"/>
  <c r="Q122" i="10"/>
  <c r="P122" i="10"/>
  <c r="O122" i="10"/>
  <c r="N122" i="10"/>
  <c r="M122" i="10"/>
  <c r="AP121" i="10"/>
  <c r="AO121" i="10"/>
  <c r="AN121" i="10"/>
  <c r="AM121" i="10"/>
  <c r="AL121" i="10"/>
  <c r="AK121" i="10"/>
  <c r="AJ121" i="10"/>
  <c r="AI121" i="10"/>
  <c r="AH121" i="10"/>
  <c r="AG121" i="10"/>
  <c r="AF121" i="10"/>
  <c r="AE121" i="10"/>
  <c r="AD121" i="10"/>
  <c r="AC121" i="10"/>
  <c r="AB121" i="10"/>
  <c r="AA121" i="10"/>
  <c r="Z121" i="10"/>
  <c r="Y121" i="10"/>
  <c r="X121" i="10"/>
  <c r="W121" i="10"/>
  <c r="V121" i="10"/>
  <c r="U121" i="10"/>
  <c r="T121" i="10"/>
  <c r="S121" i="10"/>
  <c r="R121" i="10"/>
  <c r="Q121" i="10"/>
  <c r="P121" i="10"/>
  <c r="O121" i="10"/>
  <c r="N121" i="10"/>
  <c r="M121" i="10"/>
  <c r="AP120" i="10"/>
  <c r="AO120" i="10"/>
  <c r="AN120" i="10"/>
  <c r="AM120" i="10"/>
  <c r="AL120" i="10"/>
  <c r="AK120" i="10"/>
  <c r="AJ120" i="10"/>
  <c r="AI120" i="10"/>
  <c r="AH120" i="10"/>
  <c r="AG120" i="10"/>
  <c r="AF120" i="10"/>
  <c r="AE120" i="10"/>
  <c r="AD120" i="10"/>
  <c r="AC120" i="10"/>
  <c r="AB120" i="10"/>
  <c r="AA120" i="10"/>
  <c r="Z120" i="10"/>
  <c r="Y120" i="10"/>
  <c r="X120" i="10"/>
  <c r="W120" i="10"/>
  <c r="V120" i="10"/>
  <c r="U120" i="10"/>
  <c r="T120" i="10"/>
  <c r="S120" i="10"/>
  <c r="R120" i="10"/>
  <c r="Q120" i="10"/>
  <c r="P120" i="10"/>
  <c r="O120" i="10"/>
  <c r="N120" i="10"/>
  <c r="M120" i="10"/>
  <c r="AP119" i="10"/>
  <c r="AO119" i="10"/>
  <c r="AN119" i="10"/>
  <c r="AM119" i="10"/>
  <c r="AL119" i="10"/>
  <c r="AK119" i="10"/>
  <c r="AJ119" i="10"/>
  <c r="AI119" i="10"/>
  <c r="AH119" i="10"/>
  <c r="AG119" i="10"/>
  <c r="AF119" i="10"/>
  <c r="AE119" i="10"/>
  <c r="AD119" i="10"/>
  <c r="AC119" i="10"/>
  <c r="AB119" i="10"/>
  <c r="AA119" i="10"/>
  <c r="Z119" i="10"/>
  <c r="Y119" i="10"/>
  <c r="X119" i="10"/>
  <c r="W119" i="10"/>
  <c r="V119" i="10"/>
  <c r="U119" i="10"/>
  <c r="T119" i="10"/>
  <c r="S119" i="10"/>
  <c r="R119" i="10"/>
  <c r="Q119" i="10"/>
  <c r="P119" i="10"/>
  <c r="O119" i="10"/>
  <c r="N119" i="10"/>
  <c r="M119" i="10"/>
  <c r="AP118" i="10"/>
  <c r="AO118" i="10"/>
  <c r="AN118" i="10"/>
  <c r="AM118" i="10"/>
  <c r="AL118" i="10"/>
  <c r="AK118" i="10"/>
  <c r="AJ118" i="10"/>
  <c r="AI118" i="10"/>
  <c r="AH118" i="10"/>
  <c r="AG118" i="10"/>
  <c r="AF118" i="10"/>
  <c r="AE118" i="10"/>
  <c r="AD118" i="10"/>
  <c r="AC118" i="10"/>
  <c r="AB118" i="10"/>
  <c r="AA118" i="10"/>
  <c r="Z118" i="10"/>
  <c r="Y118" i="10"/>
  <c r="X118" i="10"/>
  <c r="W118" i="10"/>
  <c r="V118" i="10"/>
  <c r="U118" i="10"/>
  <c r="T118" i="10"/>
  <c r="S118" i="10"/>
  <c r="R118" i="10"/>
  <c r="Q118" i="10"/>
  <c r="P118" i="10"/>
  <c r="O118" i="10"/>
  <c r="N118" i="10"/>
  <c r="M118" i="10"/>
  <c r="AP115" i="10"/>
  <c r="AO115" i="10"/>
  <c r="AN115" i="10"/>
  <c r="AM115" i="10"/>
  <c r="AL115" i="10"/>
  <c r="AK115" i="10"/>
  <c r="AJ115" i="10"/>
  <c r="AI115" i="10"/>
  <c r="AH115" i="10"/>
  <c r="AG115" i="10"/>
  <c r="AF115" i="10"/>
  <c r="AE115" i="10"/>
  <c r="AD115" i="10"/>
  <c r="AC115" i="10"/>
  <c r="AB115" i="10"/>
  <c r="AA115" i="10"/>
  <c r="Z115" i="10"/>
  <c r="Y115" i="10"/>
  <c r="X115" i="10"/>
  <c r="W115" i="10"/>
  <c r="V115" i="10"/>
  <c r="U115" i="10"/>
  <c r="T115" i="10"/>
  <c r="S115" i="10"/>
  <c r="R115" i="10"/>
  <c r="Q115" i="10"/>
  <c r="P115" i="10"/>
  <c r="O115" i="10"/>
  <c r="N115" i="10"/>
  <c r="M115" i="10"/>
  <c r="AP114" i="10"/>
  <c r="AO114" i="10"/>
  <c r="AN114" i="10"/>
  <c r="AM114" i="10"/>
  <c r="AL114" i="10"/>
  <c r="AK114" i="10"/>
  <c r="AJ114" i="10"/>
  <c r="AI114" i="10"/>
  <c r="AH114" i="10"/>
  <c r="AG114" i="10"/>
  <c r="AF114" i="10"/>
  <c r="AE114" i="10"/>
  <c r="AD114" i="10"/>
  <c r="AC114" i="10"/>
  <c r="AB114" i="10"/>
  <c r="AA114" i="10"/>
  <c r="Z114" i="10"/>
  <c r="Y114" i="10"/>
  <c r="X114" i="10"/>
  <c r="W114" i="10"/>
  <c r="V114" i="10"/>
  <c r="U114" i="10"/>
  <c r="T114" i="10"/>
  <c r="S114" i="10"/>
  <c r="R114" i="10"/>
  <c r="Q114" i="10"/>
  <c r="P114" i="10"/>
  <c r="O114" i="10"/>
  <c r="N114" i="10"/>
  <c r="M114" i="10"/>
  <c r="AP113" i="10"/>
  <c r="AO113" i="10"/>
  <c r="AN113" i="10"/>
  <c r="AM113" i="10"/>
  <c r="AL113" i="10"/>
  <c r="AK113" i="10"/>
  <c r="AJ113" i="10"/>
  <c r="AI113" i="10"/>
  <c r="AH113" i="10"/>
  <c r="AG113" i="10"/>
  <c r="AF113" i="10"/>
  <c r="AE113" i="10"/>
  <c r="AD113" i="10"/>
  <c r="AC113" i="10"/>
  <c r="AB113" i="10"/>
  <c r="AA113" i="10"/>
  <c r="Z113" i="10"/>
  <c r="Y113" i="10"/>
  <c r="X113" i="10"/>
  <c r="W113" i="10"/>
  <c r="V113" i="10"/>
  <c r="U113" i="10"/>
  <c r="T113" i="10"/>
  <c r="S113" i="10"/>
  <c r="R113" i="10"/>
  <c r="Q113" i="10"/>
  <c r="P113" i="10"/>
  <c r="O113" i="10"/>
  <c r="N113" i="10"/>
  <c r="M113" i="10"/>
  <c r="AP112" i="10"/>
  <c r="AO112"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AP111" i="10"/>
  <c r="AO111" i="10"/>
  <c r="AN111" i="10"/>
  <c r="AM111" i="10"/>
  <c r="AL111" i="10"/>
  <c r="AK111" i="10"/>
  <c r="AJ111" i="10"/>
  <c r="AI111" i="10"/>
  <c r="AH111" i="10"/>
  <c r="AG111" i="10"/>
  <c r="AF111" i="10"/>
  <c r="AE111" i="10"/>
  <c r="AD111" i="10"/>
  <c r="AC111" i="10"/>
  <c r="AB111" i="10"/>
  <c r="AA111" i="10"/>
  <c r="Z111" i="10"/>
  <c r="Y111" i="10"/>
  <c r="X111" i="10"/>
  <c r="W111" i="10"/>
  <c r="V111" i="10"/>
  <c r="U111" i="10"/>
  <c r="T111" i="10"/>
  <c r="S111" i="10"/>
  <c r="R111" i="10"/>
  <c r="Q111" i="10"/>
  <c r="P111" i="10"/>
  <c r="O111" i="10"/>
  <c r="N111" i="10"/>
  <c r="M111" i="10"/>
  <c r="AP110" i="10"/>
  <c r="AO110" i="10"/>
  <c r="AN110" i="10"/>
  <c r="AM110" i="10"/>
  <c r="AL110" i="10"/>
  <c r="AK110" i="10"/>
  <c r="AJ110" i="10"/>
  <c r="AI110" i="10"/>
  <c r="AH110" i="10"/>
  <c r="AG110" i="10"/>
  <c r="AF110" i="10"/>
  <c r="AE110" i="10"/>
  <c r="AD110" i="10"/>
  <c r="AC110" i="10"/>
  <c r="AB110" i="10"/>
  <c r="AA110" i="10"/>
  <c r="Z110" i="10"/>
  <c r="Y110" i="10"/>
  <c r="X110" i="10"/>
  <c r="W110" i="10"/>
  <c r="V110" i="10"/>
  <c r="U110" i="10"/>
  <c r="T110" i="10"/>
  <c r="S110" i="10"/>
  <c r="R110" i="10"/>
  <c r="Q110" i="10"/>
  <c r="P110" i="10"/>
  <c r="O110" i="10"/>
  <c r="N110" i="10"/>
  <c r="M110" i="10"/>
  <c r="AP109" i="10"/>
  <c r="AO109" i="10"/>
  <c r="AN109" i="10"/>
  <c r="AM109" i="10"/>
  <c r="AL109" i="10"/>
  <c r="AK109" i="10"/>
  <c r="AJ109" i="10"/>
  <c r="AI109" i="10"/>
  <c r="AH109" i="10"/>
  <c r="AG109" i="10"/>
  <c r="AF109" i="10"/>
  <c r="AE109" i="10"/>
  <c r="AD109" i="10"/>
  <c r="AC109" i="10"/>
  <c r="AB109" i="10"/>
  <c r="AA109" i="10"/>
  <c r="Z109" i="10"/>
  <c r="Y109" i="10"/>
  <c r="X109" i="10"/>
  <c r="W109" i="10"/>
  <c r="V109" i="10"/>
  <c r="U109" i="10"/>
  <c r="T109" i="10"/>
  <c r="S109" i="10"/>
  <c r="R109" i="10"/>
  <c r="Q109" i="10"/>
  <c r="P109" i="10"/>
  <c r="O109" i="10"/>
  <c r="N109" i="10"/>
  <c r="M109" i="10"/>
  <c r="AP108" i="10"/>
  <c r="AO108" i="10"/>
  <c r="AN108" i="10"/>
  <c r="AM108" i="10"/>
  <c r="AL108" i="10"/>
  <c r="AK108" i="10"/>
  <c r="AJ108" i="10"/>
  <c r="AI108" i="10"/>
  <c r="AH108" i="10"/>
  <c r="AG108" i="10"/>
  <c r="AF108" i="10"/>
  <c r="AE108" i="10"/>
  <c r="AD108" i="10"/>
  <c r="AC108" i="10"/>
  <c r="AB108" i="10"/>
  <c r="AA108" i="10"/>
  <c r="Z108" i="10"/>
  <c r="Y108" i="10"/>
  <c r="X108" i="10"/>
  <c r="W108" i="10"/>
  <c r="V108" i="10"/>
  <c r="U108" i="10"/>
  <c r="T108" i="10"/>
  <c r="S108" i="10"/>
  <c r="R108" i="10"/>
  <c r="Q108" i="10"/>
  <c r="P108" i="10"/>
  <c r="O108" i="10"/>
  <c r="N108" i="10"/>
  <c r="M108" i="10"/>
  <c r="AP107" i="10"/>
  <c r="AO107" i="10"/>
  <c r="AN107" i="10"/>
  <c r="AM107" i="10"/>
  <c r="AL107" i="10"/>
  <c r="AK107" i="10"/>
  <c r="AJ107" i="10"/>
  <c r="AI107" i="10"/>
  <c r="AH107" i="10"/>
  <c r="AG107" i="10"/>
  <c r="AF107" i="10"/>
  <c r="AE107" i="10"/>
  <c r="AD107" i="10"/>
  <c r="AC107" i="10"/>
  <c r="AB107" i="10"/>
  <c r="AA107" i="10"/>
  <c r="Z107" i="10"/>
  <c r="Y107" i="10"/>
  <c r="X107" i="10"/>
  <c r="W107" i="10"/>
  <c r="V107" i="10"/>
  <c r="U107" i="10"/>
  <c r="T107" i="10"/>
  <c r="S107" i="10"/>
  <c r="R107" i="10"/>
  <c r="Q107" i="10"/>
  <c r="P107" i="10"/>
  <c r="O107" i="10"/>
  <c r="N107" i="10"/>
  <c r="M107" i="10"/>
  <c r="AP106" i="10"/>
  <c r="AO106" i="10"/>
  <c r="AN106" i="10"/>
  <c r="AM106" i="10"/>
  <c r="AL106" i="10"/>
  <c r="AK106" i="10"/>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AP105" i="10"/>
  <c r="AO105" i="10"/>
  <c r="AN105" i="10"/>
  <c r="AM105" i="10"/>
  <c r="AL105" i="10"/>
  <c r="AK105"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AP104" i="10"/>
  <c r="AO104" i="10"/>
  <c r="AN104" i="10"/>
  <c r="AM104" i="10"/>
  <c r="AL104" i="10"/>
  <c r="AK104"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AP103" i="10"/>
  <c r="AO103" i="10"/>
  <c r="AN103" i="10"/>
  <c r="AM103" i="10"/>
  <c r="AL103" i="10"/>
  <c r="AK103"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AP102" i="10"/>
  <c r="AO102" i="10"/>
  <c r="AN102" i="10"/>
  <c r="AM102" i="10"/>
  <c r="AL102" i="10"/>
  <c r="AK102"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AP101" i="10"/>
  <c r="AO101" i="10"/>
  <c r="AN101" i="10"/>
  <c r="AM101" i="10"/>
  <c r="AL101" i="10"/>
  <c r="AK101"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AP99" i="10"/>
  <c r="AO99" i="10"/>
  <c r="AN99" i="10"/>
  <c r="AM99" i="10"/>
  <c r="AL99" i="10"/>
  <c r="AK99"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C99" i="10"/>
  <c r="AP98" i="10"/>
  <c r="AO98" i="10"/>
  <c r="AN98" i="10"/>
  <c r="AM98" i="10"/>
  <c r="AL98" i="10"/>
  <c r="AK98"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AP97" i="10"/>
  <c r="AO97" i="10"/>
  <c r="AN97" i="10"/>
  <c r="AM97" i="10"/>
  <c r="AL97" i="10"/>
  <c r="AK97"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B96"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B95" i="10"/>
  <c r="B113" i="10" s="1"/>
  <c r="B94" i="10"/>
  <c r="B112" i="10" s="1"/>
  <c r="B93" i="10"/>
  <c r="B109" i="10" s="1"/>
  <c r="B92" i="10"/>
  <c r="B107" i="10" s="1"/>
  <c r="B91" i="10"/>
  <c r="H90" i="10"/>
  <c r="C113" i="10" s="1"/>
  <c r="G90" i="10"/>
  <c r="F90" i="10"/>
  <c r="E90" i="10"/>
  <c r="C100" i="10" s="1"/>
  <c r="D90" i="10"/>
  <c r="C90" i="10"/>
  <c r="B88" i="10"/>
  <c r="B87" i="10"/>
  <c r="B86" i="10"/>
  <c r="B85" i="10"/>
  <c r="B84" i="10"/>
  <c r="B83" i="10"/>
  <c r="H82" i="10"/>
  <c r="G82" i="10"/>
  <c r="F82" i="10"/>
  <c r="E82" i="10"/>
  <c r="D82" i="10"/>
  <c r="C82" i="10"/>
  <c r="H80" i="10"/>
  <c r="G80" i="10"/>
  <c r="F80" i="10"/>
  <c r="E80" i="10"/>
  <c r="D80" i="10"/>
  <c r="C80" i="10"/>
  <c r="H79" i="10"/>
  <c r="G79" i="10"/>
  <c r="F79" i="10"/>
  <c r="E79" i="10"/>
  <c r="D79" i="10"/>
  <c r="C79" i="10"/>
  <c r="B77" i="10"/>
  <c r="G53" i="10"/>
  <c r="F41" i="10"/>
  <c r="E29" i="10"/>
  <c r="D17" i="10"/>
  <c r="C5" i="10"/>
  <c r="H4" i="10"/>
  <c r="B65" i="10" s="1"/>
  <c r="G4" i="10"/>
  <c r="B53" i="10" s="1"/>
  <c r="F4" i="10"/>
  <c r="B41" i="10" s="1"/>
  <c r="E4" i="10"/>
  <c r="B29" i="10" s="1"/>
  <c r="D4" i="10"/>
  <c r="B17" i="10" s="1"/>
  <c r="C4" i="10"/>
  <c r="B5" i="10" s="1"/>
  <c r="B4" i="10"/>
  <c r="B3" i="10"/>
  <c r="B2" i="10"/>
  <c r="E31" i="15" a="1"/>
  <c r="E31" i="15" s="1"/>
  <c r="S29" i="15" a="1"/>
  <c r="S29" i="15" s="1"/>
  <c r="L29" i="15" a="1"/>
  <c r="L29" i="15" s="1"/>
  <c r="E29" i="15" a="1"/>
  <c r="E29" i="15" s="1"/>
  <c r="V28" i="15"/>
  <c r="AC193" i="11" s="1"/>
  <c r="P28" i="15"/>
  <c r="U193" i="11" s="1"/>
  <c r="O28" i="15"/>
  <c r="T193" i="11" s="1"/>
  <c r="I28" i="15"/>
  <c r="L193" i="11" s="1"/>
  <c r="H28" i="15"/>
  <c r="K193" i="11" s="1"/>
  <c r="B28" i="15"/>
  <c r="C193" i="11" s="1"/>
  <c r="S27" i="15" a="1"/>
  <c r="S27" i="15" s="1"/>
  <c r="L27" i="15" a="1"/>
  <c r="L27" i="15" s="1"/>
  <c r="E27" i="15" a="1"/>
  <c r="E27" i="15" s="1"/>
  <c r="V25" i="15"/>
  <c r="AC187" i="11" s="1"/>
  <c r="S25" i="15" a="1"/>
  <c r="S25" i="15"/>
  <c r="P25" i="15"/>
  <c r="U187" i="11" s="1"/>
  <c r="O25" i="15"/>
  <c r="T187" i="11" s="1"/>
  <c r="L25" i="15" a="1"/>
  <c r="L25" i="15" s="1"/>
  <c r="I25" i="15"/>
  <c r="L187" i="11" s="1"/>
  <c r="H25" i="15"/>
  <c r="K187" i="11" s="1"/>
  <c r="E25" i="15" a="1"/>
  <c r="E25" i="15" s="1"/>
  <c r="B25" i="15"/>
  <c r="C187" i="11" s="1"/>
  <c r="S23" i="15" a="1"/>
  <c r="S23" i="15" s="1"/>
  <c r="L23" i="15" a="1"/>
  <c r="L23" i="15" s="1"/>
  <c r="E23" i="15" a="1"/>
  <c r="E23" i="15"/>
  <c r="V22" i="15"/>
  <c r="AC184" i="11" s="1"/>
  <c r="P22" i="15"/>
  <c r="U184" i="11" s="1"/>
  <c r="O22" i="15"/>
  <c r="T184" i="11" s="1"/>
  <c r="I22" i="15"/>
  <c r="L184" i="11" s="1"/>
  <c r="H22" i="15"/>
  <c r="K184" i="11" s="1"/>
  <c r="B22" i="15"/>
  <c r="C184" i="11" s="1"/>
  <c r="S21" i="15" a="1"/>
  <c r="S21" i="15" s="1"/>
  <c r="L21" i="15" a="1"/>
  <c r="L21" i="15" s="1"/>
  <c r="E21" i="15" a="1"/>
  <c r="E21" i="15" s="1"/>
  <c r="V19" i="15"/>
  <c r="AC180" i="11" s="1"/>
  <c r="S19" i="15" a="1"/>
  <c r="S19" i="15" s="1"/>
  <c r="P19" i="15"/>
  <c r="U180" i="11" s="1"/>
  <c r="O19" i="15"/>
  <c r="T180" i="11" s="1"/>
  <c r="L19" i="15" a="1"/>
  <c r="L19" i="15" s="1"/>
  <c r="I19" i="15"/>
  <c r="L180" i="11" s="1"/>
  <c r="H19" i="15"/>
  <c r="K180" i="11" s="1"/>
  <c r="E19" i="15" a="1"/>
  <c r="E19" i="15" s="1"/>
  <c r="B19" i="15"/>
  <c r="C180" i="11" s="1"/>
  <c r="S17" i="15" a="1"/>
  <c r="S17" i="15" s="1"/>
  <c r="L17" i="15" a="1"/>
  <c r="L17" i="15" s="1"/>
  <c r="E17" i="15" a="1"/>
  <c r="E17" i="15" s="1"/>
  <c r="V16" i="15"/>
  <c r="AC177" i="11" s="1"/>
  <c r="P16" i="15"/>
  <c r="U177" i="11" s="1"/>
  <c r="O16" i="15"/>
  <c r="T177" i="11" s="1"/>
  <c r="I16" i="15"/>
  <c r="L177" i="11" s="1"/>
  <c r="H16" i="15"/>
  <c r="K177" i="11" s="1"/>
  <c r="B16" i="15"/>
  <c r="C177" i="11" s="1"/>
  <c r="S15" i="15" a="1"/>
  <c r="S15" i="15" s="1"/>
  <c r="L15" i="15" a="1"/>
  <c r="L15" i="15" s="1"/>
  <c r="E15" i="15" a="1"/>
  <c r="E15" i="15" s="1"/>
  <c r="S13" i="15" a="1"/>
  <c r="S13" i="15" s="1"/>
  <c r="L13" i="15" a="1"/>
  <c r="L13" i="15" s="1"/>
  <c r="E13" i="15" a="1"/>
  <c r="E13" i="15" s="1"/>
  <c r="S11" i="15" a="1"/>
  <c r="S11" i="15" s="1"/>
  <c r="L11" i="15" a="1"/>
  <c r="L11" i="15" s="1"/>
  <c r="E11" i="15" a="1"/>
  <c r="E11" i="15" s="1"/>
  <c r="V10" i="15"/>
  <c r="AC172" i="11" s="1"/>
  <c r="P10" i="15"/>
  <c r="U172" i="11" s="1"/>
  <c r="O10" i="15"/>
  <c r="T172" i="11" s="1"/>
  <c r="I10" i="15"/>
  <c r="L172" i="11" s="1"/>
  <c r="H10" i="15"/>
  <c r="K172" i="11" s="1"/>
  <c r="B10" i="15"/>
  <c r="C172" i="11" s="1"/>
  <c r="S9" i="15" a="1"/>
  <c r="S9" i="15" s="1"/>
  <c r="L9" i="15" a="1"/>
  <c r="L9" i="15" s="1"/>
  <c r="E9" i="15" a="1"/>
  <c r="E9" i="15" s="1"/>
  <c r="S7" i="15" a="1"/>
  <c r="S7" i="15" s="1"/>
  <c r="L7" i="15" a="1"/>
  <c r="L7" i="15" s="1"/>
  <c r="E7" i="15" a="1"/>
  <c r="E7" i="15" s="1"/>
  <c r="S5" i="15" a="1"/>
  <c r="S5" i="15" s="1"/>
  <c r="L5" i="15" a="1"/>
  <c r="L5" i="15" s="1"/>
  <c r="E5" i="15" a="1"/>
  <c r="E5" i="15" s="1"/>
  <c r="V4" i="15"/>
  <c r="AC165" i="11" s="1"/>
  <c r="P4" i="15"/>
  <c r="U165" i="11" s="1"/>
  <c r="O4" i="15"/>
  <c r="T165" i="11" s="1"/>
  <c r="I4" i="15"/>
  <c r="L165" i="11" s="1"/>
  <c r="H4" i="15"/>
  <c r="K165" i="11" s="1"/>
  <c r="B4" i="15"/>
  <c r="C165" i="11" s="1"/>
  <c r="E31" i="14" a="1"/>
  <c r="E31" i="14" s="1"/>
  <c r="S29" i="14" a="1"/>
  <c r="S29" i="14" s="1"/>
  <c r="L29" i="14" a="1"/>
  <c r="L29" i="14" s="1"/>
  <c r="E29" i="14" a="1"/>
  <c r="E29" i="14" s="1"/>
  <c r="V28" i="14"/>
  <c r="AC155" i="11" s="1"/>
  <c r="P28" i="14"/>
  <c r="U155" i="11" s="1"/>
  <c r="O28" i="14"/>
  <c r="T155" i="11" s="1"/>
  <c r="I28" i="14"/>
  <c r="L155" i="11" s="1"/>
  <c r="H28" i="14"/>
  <c r="K155" i="11" s="1"/>
  <c r="B28" i="14"/>
  <c r="C155" i="11" s="1"/>
  <c r="S27" i="14" a="1"/>
  <c r="S27" i="14" s="1"/>
  <c r="L27" i="14" a="1"/>
  <c r="L27" i="14" s="1"/>
  <c r="E27" i="14" a="1"/>
  <c r="E27" i="14" s="1"/>
  <c r="V25" i="14"/>
  <c r="AC149" i="11" s="1"/>
  <c r="S25" i="14" a="1"/>
  <c r="S25" i="14"/>
  <c r="P25" i="14"/>
  <c r="U149" i="11" s="1"/>
  <c r="O25" i="14"/>
  <c r="T149" i="11" s="1"/>
  <c r="L25" i="14" a="1"/>
  <c r="L25" i="14"/>
  <c r="I25" i="14"/>
  <c r="L149" i="11" s="1"/>
  <c r="H25" i="14"/>
  <c r="K149" i="11" s="1"/>
  <c r="E25" i="14" a="1"/>
  <c r="E25" i="14"/>
  <c r="B25" i="14"/>
  <c r="C149" i="11" s="1"/>
  <c r="S23" i="14" a="1"/>
  <c r="S23" i="14" s="1"/>
  <c r="L23" i="14" a="1"/>
  <c r="L23" i="14" s="1"/>
  <c r="E23" i="14" a="1"/>
  <c r="E23" i="14" s="1"/>
  <c r="V22" i="14"/>
  <c r="AC146" i="11" s="1"/>
  <c r="P22" i="14"/>
  <c r="U146" i="11" s="1"/>
  <c r="O22" i="14"/>
  <c r="T146" i="11" s="1"/>
  <c r="I22" i="14"/>
  <c r="L146" i="11" s="1"/>
  <c r="H22" i="14"/>
  <c r="K146" i="11" s="1"/>
  <c r="B22" i="14"/>
  <c r="C146" i="11" s="1"/>
  <c r="S21" i="14" a="1"/>
  <c r="S21" i="14" s="1"/>
  <c r="L21" i="14" a="1"/>
  <c r="L21" i="14" s="1"/>
  <c r="E21" i="14" a="1"/>
  <c r="E21" i="14" s="1"/>
  <c r="V19" i="14"/>
  <c r="AC142" i="11" s="1"/>
  <c r="S19" i="14" a="1"/>
  <c r="S19" i="14"/>
  <c r="P19" i="14"/>
  <c r="U142" i="11" s="1"/>
  <c r="O19" i="14"/>
  <c r="T142" i="11" s="1"/>
  <c r="L19" i="14" a="1"/>
  <c r="L19" i="14"/>
  <c r="I19" i="14"/>
  <c r="L142" i="11" s="1"/>
  <c r="H19" i="14"/>
  <c r="K142" i="11" s="1"/>
  <c r="E19" i="14" a="1"/>
  <c r="E19" i="14"/>
  <c r="B19" i="14"/>
  <c r="C142" i="11" s="1"/>
  <c r="S17" i="14" a="1"/>
  <c r="S17" i="14" s="1"/>
  <c r="L17" i="14" a="1"/>
  <c r="L17" i="14" s="1"/>
  <c r="E17" i="14" a="1"/>
  <c r="E17" i="14" s="1"/>
  <c r="V16" i="14"/>
  <c r="AC139" i="11" s="1"/>
  <c r="P16" i="14"/>
  <c r="U139" i="11" s="1"/>
  <c r="O16" i="14"/>
  <c r="T139" i="11" s="1"/>
  <c r="I16" i="14"/>
  <c r="L139" i="11" s="1"/>
  <c r="H16" i="14"/>
  <c r="K139" i="11" s="1"/>
  <c r="B16" i="14"/>
  <c r="C139" i="11" s="1"/>
  <c r="S15" i="14" a="1"/>
  <c r="S15" i="14" s="1"/>
  <c r="L15" i="14" a="1"/>
  <c r="L15" i="14" s="1"/>
  <c r="E15" i="14" a="1"/>
  <c r="E15" i="14" s="1"/>
  <c r="S13" i="14" a="1"/>
  <c r="S13" i="14"/>
  <c r="L13" i="14" a="1"/>
  <c r="L13" i="14" s="1"/>
  <c r="E13" i="14" a="1"/>
  <c r="E13" i="14" s="1"/>
  <c r="S11" i="14" a="1"/>
  <c r="S11" i="14" s="1"/>
  <c r="L11" i="14" a="1"/>
  <c r="L11" i="14"/>
  <c r="E11" i="14" a="1"/>
  <c r="E11" i="14" s="1"/>
  <c r="V10" i="14"/>
  <c r="AC134" i="11" s="1"/>
  <c r="P10" i="14"/>
  <c r="U134" i="11" s="1"/>
  <c r="O10" i="14"/>
  <c r="T134" i="11" s="1"/>
  <c r="I10" i="14"/>
  <c r="L134" i="11" s="1"/>
  <c r="H10" i="14"/>
  <c r="K134" i="11" s="1"/>
  <c r="B10" i="14"/>
  <c r="C134" i="11" s="1"/>
  <c r="S9" i="14" a="1"/>
  <c r="S9" i="14" s="1"/>
  <c r="L9" i="14" a="1"/>
  <c r="L9" i="14" s="1"/>
  <c r="E9" i="14" a="1"/>
  <c r="E9" i="14"/>
  <c r="S7" i="14" a="1"/>
  <c r="S7" i="14" s="1"/>
  <c r="L7" i="14" a="1"/>
  <c r="L7" i="14"/>
  <c r="E7" i="14" a="1"/>
  <c r="E7" i="14" s="1"/>
  <c r="S5" i="14" a="1"/>
  <c r="S5" i="14" s="1"/>
  <c r="L5" i="14" a="1"/>
  <c r="L5" i="14" s="1"/>
  <c r="E5" i="14" a="1"/>
  <c r="E5" i="14" s="1"/>
  <c r="V4" i="14"/>
  <c r="AC127" i="11" s="1"/>
  <c r="P4" i="14"/>
  <c r="U127" i="11" s="1"/>
  <c r="O4" i="14"/>
  <c r="T127" i="11" s="1"/>
  <c r="I4" i="14"/>
  <c r="L127" i="11" s="1"/>
  <c r="H4" i="14"/>
  <c r="K127" i="11" s="1"/>
  <c r="B4" i="14"/>
  <c r="C127" i="11" s="1"/>
  <c r="E31" i="13" a="1"/>
  <c r="E31" i="13" s="1"/>
  <c r="S29" i="13" a="1"/>
  <c r="S29" i="13" s="1"/>
  <c r="L29" i="13" a="1"/>
  <c r="L29" i="13"/>
  <c r="E29" i="13" a="1"/>
  <c r="E29" i="13" s="1"/>
  <c r="V28" i="13"/>
  <c r="AC113" i="11" s="1"/>
  <c r="P28" i="13"/>
  <c r="U113" i="11" s="1"/>
  <c r="O28" i="13"/>
  <c r="T113" i="11" s="1"/>
  <c r="I28" i="13"/>
  <c r="L113" i="11" s="1"/>
  <c r="H28" i="13"/>
  <c r="K113" i="11" s="1"/>
  <c r="B28" i="13"/>
  <c r="C113" i="11" s="1"/>
  <c r="S27" i="13" a="1"/>
  <c r="S27" i="13" s="1"/>
  <c r="L27" i="13" a="1"/>
  <c r="L27" i="13" s="1"/>
  <c r="E27" i="13" a="1"/>
  <c r="E27" i="13" s="1"/>
  <c r="V25" i="13"/>
  <c r="AC107" i="11" s="1"/>
  <c r="S25" i="13" a="1"/>
  <c r="S25" i="13" s="1"/>
  <c r="P25" i="13"/>
  <c r="U107" i="11" s="1"/>
  <c r="O25" i="13"/>
  <c r="T107" i="11" s="1"/>
  <c r="L25" i="13" a="1"/>
  <c r="L25" i="13" s="1"/>
  <c r="I25" i="13"/>
  <c r="L107" i="11" s="1"/>
  <c r="H25" i="13"/>
  <c r="K107" i="11" s="1"/>
  <c r="E25" i="13" a="1"/>
  <c r="E25" i="13" s="1"/>
  <c r="B25" i="13"/>
  <c r="C107" i="11" s="1"/>
  <c r="S23" i="13" a="1"/>
  <c r="S23" i="13" s="1"/>
  <c r="L23" i="13" a="1"/>
  <c r="L23" i="13" s="1"/>
  <c r="E23" i="13" a="1"/>
  <c r="E23" i="13"/>
  <c r="V22" i="13"/>
  <c r="AC104" i="11" s="1"/>
  <c r="P22" i="13"/>
  <c r="U104" i="11" s="1"/>
  <c r="O22" i="13"/>
  <c r="T104" i="11" s="1"/>
  <c r="I22" i="13"/>
  <c r="L104" i="11" s="1"/>
  <c r="H22" i="13"/>
  <c r="K104" i="11" s="1"/>
  <c r="B22" i="13"/>
  <c r="C104" i="11" s="1"/>
  <c r="S21" i="13" a="1"/>
  <c r="S21" i="13" s="1"/>
  <c r="L21" i="13" a="1"/>
  <c r="L21" i="13" s="1"/>
  <c r="E21" i="13" a="1"/>
  <c r="E21" i="13" s="1"/>
  <c r="V19" i="13"/>
  <c r="AC100" i="11" s="1"/>
  <c r="S19" i="13" a="1"/>
  <c r="S19" i="13" s="1"/>
  <c r="P19" i="13"/>
  <c r="U100" i="11" s="1"/>
  <c r="O19" i="13"/>
  <c r="T100" i="11" s="1"/>
  <c r="L19" i="13" a="1"/>
  <c r="L19" i="13" s="1"/>
  <c r="I19" i="13"/>
  <c r="L100" i="11" s="1"/>
  <c r="H19" i="13"/>
  <c r="K100" i="11" s="1"/>
  <c r="E19" i="13" a="1"/>
  <c r="E19" i="13" s="1"/>
  <c r="B19" i="13"/>
  <c r="C100" i="11" s="1"/>
  <c r="S17" i="13" a="1"/>
  <c r="S17" i="13" s="1"/>
  <c r="L17" i="13" a="1"/>
  <c r="L17" i="13" s="1"/>
  <c r="E17" i="13" a="1"/>
  <c r="E17" i="13"/>
  <c r="V16" i="13"/>
  <c r="AC97" i="11" s="1"/>
  <c r="P16" i="13"/>
  <c r="U97" i="11" s="1"/>
  <c r="O16" i="13"/>
  <c r="T97" i="11" s="1"/>
  <c r="I16" i="13"/>
  <c r="L97" i="11" s="1"/>
  <c r="H16" i="13"/>
  <c r="K97" i="11" s="1"/>
  <c r="B16" i="13"/>
  <c r="C97" i="11" s="1"/>
  <c r="S15" i="13" a="1"/>
  <c r="S15" i="13" s="1"/>
  <c r="L15" i="13" a="1"/>
  <c r="L15" i="13" s="1"/>
  <c r="E15" i="13" a="1"/>
  <c r="E15" i="13" s="1"/>
  <c r="S13" i="13" a="1"/>
  <c r="S13" i="13" s="1"/>
  <c r="L13" i="13" a="1"/>
  <c r="L13" i="13" s="1"/>
  <c r="E13" i="13" a="1"/>
  <c r="E13" i="13" s="1"/>
  <c r="S11" i="13" a="1"/>
  <c r="S11" i="13" s="1"/>
  <c r="L11" i="13" a="1"/>
  <c r="L11" i="13" s="1"/>
  <c r="E11" i="13" a="1"/>
  <c r="E11" i="13" s="1"/>
  <c r="V10" i="13"/>
  <c r="AC92" i="11" s="1"/>
  <c r="P10" i="13"/>
  <c r="U92" i="11" s="1"/>
  <c r="O10" i="13"/>
  <c r="T92" i="11" s="1"/>
  <c r="I10" i="13"/>
  <c r="L92" i="11" s="1"/>
  <c r="H10" i="13"/>
  <c r="K92" i="11" s="1"/>
  <c r="B10" i="13"/>
  <c r="C92" i="11" s="1"/>
  <c r="S9" i="13" a="1"/>
  <c r="S9" i="13" s="1"/>
  <c r="L9" i="13" a="1"/>
  <c r="L9" i="13" s="1"/>
  <c r="E9" i="13" a="1"/>
  <c r="E9" i="13" s="1"/>
  <c r="S7" i="13" a="1"/>
  <c r="S7" i="13" s="1"/>
  <c r="L7" i="13" a="1"/>
  <c r="L7" i="13" s="1"/>
  <c r="E7" i="13" a="1"/>
  <c r="E7" i="13" s="1"/>
  <c r="S5" i="13" a="1"/>
  <c r="S5" i="13" s="1"/>
  <c r="L5" i="13" a="1"/>
  <c r="L5" i="13" s="1"/>
  <c r="E5" i="13" a="1"/>
  <c r="E5" i="13" s="1"/>
  <c r="V4" i="13"/>
  <c r="AC85" i="11" s="1"/>
  <c r="P4" i="13"/>
  <c r="U85" i="11" s="1"/>
  <c r="O4" i="13"/>
  <c r="T85" i="11" s="1"/>
  <c r="I4" i="13"/>
  <c r="L85" i="11" s="1"/>
  <c r="H4" i="13"/>
  <c r="K85" i="11" s="1"/>
  <c r="B4" i="13"/>
  <c r="C85" i="11" s="1"/>
  <c r="E31" i="12" a="1"/>
  <c r="E31" i="12" s="1"/>
  <c r="S29" i="12" a="1"/>
  <c r="S29" i="12" s="1"/>
  <c r="L29" i="12" a="1"/>
  <c r="L29" i="12" s="1"/>
  <c r="E29" i="12" a="1"/>
  <c r="E29" i="12" s="1"/>
  <c r="V28" i="12"/>
  <c r="AC75" i="11" s="1"/>
  <c r="P28" i="12"/>
  <c r="U75" i="11" s="1"/>
  <c r="O28" i="12"/>
  <c r="T75" i="11" s="1"/>
  <c r="I28" i="12"/>
  <c r="L75" i="11" s="1"/>
  <c r="H28" i="12"/>
  <c r="K75" i="11" s="1"/>
  <c r="B28" i="12"/>
  <c r="C75" i="11" s="1"/>
  <c r="S27" i="12" a="1"/>
  <c r="S27" i="12" s="1"/>
  <c r="L27" i="12" a="1"/>
  <c r="L27" i="12" s="1"/>
  <c r="E27" i="12" a="1"/>
  <c r="E27" i="12" s="1"/>
  <c r="V25" i="12"/>
  <c r="AC69" i="11" s="1"/>
  <c r="S25" i="12" a="1"/>
  <c r="S25" i="12"/>
  <c r="P25" i="12"/>
  <c r="U69" i="11" s="1"/>
  <c r="O25" i="12"/>
  <c r="T69" i="11" s="1"/>
  <c r="L25" i="12" a="1"/>
  <c r="L25" i="12" s="1"/>
  <c r="I25" i="12"/>
  <c r="L69" i="11" s="1"/>
  <c r="H25" i="12"/>
  <c r="K69" i="11" s="1"/>
  <c r="E25" i="12" a="1"/>
  <c r="E25" i="12"/>
  <c r="B25" i="12"/>
  <c r="C69" i="11" s="1"/>
  <c r="S23" i="12" a="1"/>
  <c r="S23" i="12" s="1"/>
  <c r="L23" i="12" a="1"/>
  <c r="L23" i="12" s="1"/>
  <c r="E23" i="12" a="1"/>
  <c r="E23" i="12" s="1"/>
  <c r="V22" i="12"/>
  <c r="AC66" i="11" s="1"/>
  <c r="P22" i="12"/>
  <c r="U66" i="11" s="1"/>
  <c r="O22" i="12"/>
  <c r="T66" i="11" s="1"/>
  <c r="I22" i="12"/>
  <c r="L66" i="11" s="1"/>
  <c r="H22" i="12"/>
  <c r="K66" i="11" s="1"/>
  <c r="B22" i="12"/>
  <c r="C66" i="11" s="1"/>
  <c r="S21" i="12" a="1"/>
  <c r="S21" i="12" s="1"/>
  <c r="L21" i="12" a="1"/>
  <c r="L21" i="12" s="1"/>
  <c r="E21" i="12" a="1"/>
  <c r="E21" i="12" s="1"/>
  <c r="V19" i="12"/>
  <c r="AC62" i="11" s="1"/>
  <c r="S19" i="12" a="1"/>
  <c r="S19" i="12"/>
  <c r="P19" i="12"/>
  <c r="U62" i="11" s="1"/>
  <c r="O19" i="12"/>
  <c r="T62" i="11" s="1"/>
  <c r="L19" i="12" a="1"/>
  <c r="L19" i="12" s="1"/>
  <c r="I19" i="12"/>
  <c r="L62" i="11" s="1"/>
  <c r="H19" i="12"/>
  <c r="K62" i="11" s="1"/>
  <c r="E19" i="12" a="1"/>
  <c r="E19" i="12"/>
  <c r="B19" i="12"/>
  <c r="C62" i="11" s="1"/>
  <c r="S17" i="12" a="1"/>
  <c r="S17" i="12" s="1"/>
  <c r="L17" i="12" a="1"/>
  <c r="L17" i="12" s="1"/>
  <c r="E17" i="12" a="1"/>
  <c r="E17" i="12" s="1"/>
  <c r="V16" i="12"/>
  <c r="AC59" i="11" s="1"/>
  <c r="P16" i="12"/>
  <c r="U59" i="11" s="1"/>
  <c r="O16" i="12"/>
  <c r="T59" i="11" s="1"/>
  <c r="I16" i="12"/>
  <c r="L59" i="11" s="1"/>
  <c r="H16" i="12"/>
  <c r="K59" i="11" s="1"/>
  <c r="B16" i="12"/>
  <c r="C59" i="11" s="1"/>
  <c r="S15" i="12" a="1"/>
  <c r="S15" i="12" s="1"/>
  <c r="L15" i="12" a="1"/>
  <c r="L15" i="12" s="1"/>
  <c r="E15" i="12" a="1"/>
  <c r="E15" i="12" s="1"/>
  <c r="S13" i="12" a="1"/>
  <c r="S13" i="12" s="1"/>
  <c r="L13" i="12" a="1"/>
  <c r="L13" i="12" s="1"/>
  <c r="E13" i="12" a="1"/>
  <c r="E13" i="12" s="1"/>
  <c r="S11" i="12" a="1"/>
  <c r="S11" i="12" s="1"/>
  <c r="L11" i="12" a="1"/>
  <c r="L11" i="12" s="1"/>
  <c r="E11" i="12" a="1"/>
  <c r="E11" i="12" s="1"/>
  <c r="V10" i="12"/>
  <c r="AC54" i="11" s="1"/>
  <c r="P10" i="12"/>
  <c r="U54" i="11" s="1"/>
  <c r="O10" i="12"/>
  <c r="T54" i="11" s="1"/>
  <c r="I10" i="12"/>
  <c r="L54" i="11" s="1"/>
  <c r="H10" i="12"/>
  <c r="K54" i="11" s="1"/>
  <c r="B10" i="12"/>
  <c r="C54" i="11" s="1"/>
  <c r="S9" i="12" a="1"/>
  <c r="S9" i="12" s="1"/>
  <c r="L9" i="12" a="1"/>
  <c r="L9" i="12" s="1"/>
  <c r="E9" i="12" a="1"/>
  <c r="E9" i="12" s="1"/>
  <c r="S7" i="12" a="1"/>
  <c r="S7" i="12" s="1"/>
  <c r="L7" i="12" a="1"/>
  <c r="L7" i="12" s="1"/>
  <c r="E7" i="12" a="1"/>
  <c r="E7" i="12" s="1"/>
  <c r="S5" i="12" a="1"/>
  <c r="S5" i="12" s="1"/>
  <c r="L5" i="12" a="1"/>
  <c r="L5" i="12" s="1"/>
  <c r="E5" i="12" a="1"/>
  <c r="E5" i="12" s="1"/>
  <c r="V4" i="12"/>
  <c r="AC47" i="11" s="1"/>
  <c r="P4" i="12"/>
  <c r="U47" i="11" s="1"/>
  <c r="O4" i="12"/>
  <c r="T47" i="11" s="1"/>
  <c r="I4" i="12"/>
  <c r="L47" i="11" s="1"/>
  <c r="H4" i="12"/>
  <c r="K47" i="11" s="1"/>
  <c r="B4" i="12"/>
  <c r="C47" i="11" s="1"/>
  <c r="E31" i="5" a="1"/>
  <c r="E31" i="5" s="1"/>
  <c r="S29" i="5" a="1"/>
  <c r="S29" i="5" s="1"/>
  <c r="L29" i="5" a="1"/>
  <c r="L29" i="5" s="1"/>
  <c r="E29" i="5" a="1"/>
  <c r="E29" i="5" s="1"/>
  <c r="V28" i="5"/>
  <c r="AC37" i="11" s="1"/>
  <c r="P28" i="5"/>
  <c r="U37" i="11" s="1"/>
  <c r="O28" i="5"/>
  <c r="T37" i="11" s="1"/>
  <c r="I28" i="5"/>
  <c r="L37" i="11" s="1"/>
  <c r="H28" i="5"/>
  <c r="K37" i="11" s="1"/>
  <c r="B28" i="5"/>
  <c r="S27" i="5" a="1"/>
  <c r="S27" i="5" s="1"/>
  <c r="L27" i="5" a="1"/>
  <c r="L27" i="5" s="1"/>
  <c r="E27" i="5" a="1"/>
  <c r="E27" i="5" s="1"/>
  <c r="V25" i="5"/>
  <c r="AC31" i="11" s="1"/>
  <c r="S25" i="5" a="1"/>
  <c r="S25" i="5"/>
  <c r="P25" i="5"/>
  <c r="U31" i="11" s="1"/>
  <c r="O25" i="5"/>
  <c r="T31" i="11" s="1"/>
  <c r="L25" i="5" a="1"/>
  <c r="L25" i="5" s="1"/>
  <c r="I25" i="5"/>
  <c r="L31" i="11" s="1"/>
  <c r="H25" i="5"/>
  <c r="K31" i="11" s="1"/>
  <c r="E25" i="5" a="1"/>
  <c r="E25" i="5" s="1"/>
  <c r="B25" i="5"/>
  <c r="S23" i="5" a="1"/>
  <c r="S23" i="5" s="1"/>
  <c r="L23" i="5" a="1"/>
  <c r="L23" i="5" s="1"/>
  <c r="E23" i="5" a="1"/>
  <c r="E23" i="5" s="1"/>
  <c r="V22" i="5"/>
  <c r="AC28" i="11" s="1"/>
  <c r="P22" i="5"/>
  <c r="U28" i="11" s="1"/>
  <c r="O22" i="5"/>
  <c r="T28" i="11" s="1"/>
  <c r="I22" i="5"/>
  <c r="L28" i="11" s="1"/>
  <c r="H22" i="5"/>
  <c r="K28" i="11" s="1"/>
  <c r="B22" i="5"/>
  <c r="S21" i="5" a="1"/>
  <c r="S21" i="5" s="1"/>
  <c r="L21" i="5" a="1"/>
  <c r="L21" i="5" s="1"/>
  <c r="E21" i="5" a="1"/>
  <c r="E21" i="5" s="1"/>
  <c r="V19" i="5"/>
  <c r="AC24" i="11" s="1"/>
  <c r="S19" i="5" a="1"/>
  <c r="S19" i="5"/>
  <c r="P19" i="5"/>
  <c r="U24" i="11" s="1"/>
  <c r="O19" i="5"/>
  <c r="T24" i="11" s="1"/>
  <c r="L19" i="5" a="1"/>
  <c r="L19" i="5" s="1"/>
  <c r="I19" i="5"/>
  <c r="L24" i="11" s="1"/>
  <c r="H19" i="5"/>
  <c r="K24" i="11" s="1"/>
  <c r="E19" i="5" a="1"/>
  <c r="E19" i="5" s="1"/>
  <c r="B19" i="5"/>
  <c r="S17" i="5" a="1"/>
  <c r="S17" i="5" s="1"/>
  <c r="L17" i="5" a="1"/>
  <c r="L17" i="5" s="1"/>
  <c r="E17" i="5" a="1"/>
  <c r="E17" i="5" s="1"/>
  <c r="V16" i="5"/>
  <c r="AC21" i="11" s="1"/>
  <c r="P16" i="5"/>
  <c r="U21" i="11" s="1"/>
  <c r="O16" i="5"/>
  <c r="T21" i="11" s="1"/>
  <c r="I16" i="5"/>
  <c r="L21" i="11" s="1"/>
  <c r="H16" i="5"/>
  <c r="K21" i="11" s="1"/>
  <c r="B16" i="5"/>
  <c r="D4" i="17" s="1"/>
  <c r="E5" i="16" s="1"/>
  <c r="S15" i="5" a="1"/>
  <c r="S15" i="5" s="1"/>
  <c r="L15" i="5" a="1"/>
  <c r="L15" i="5" s="1"/>
  <c r="E15" i="5" a="1"/>
  <c r="E15" i="5" s="1"/>
  <c r="S13" i="5" a="1"/>
  <c r="S13" i="5" s="1"/>
  <c r="L13" i="5" a="1"/>
  <c r="L13" i="5" s="1"/>
  <c r="E13" i="5" a="1"/>
  <c r="E13" i="5" s="1"/>
  <c r="S11" i="5" a="1"/>
  <c r="S11" i="5" s="1"/>
  <c r="L11" i="5" a="1"/>
  <c r="L11" i="5" s="1"/>
  <c r="E11" i="5" a="1"/>
  <c r="E11" i="5" s="1"/>
  <c r="V10" i="5"/>
  <c r="AC16" i="11" s="1"/>
  <c r="P10" i="5"/>
  <c r="U16" i="11" s="1"/>
  <c r="O10" i="5"/>
  <c r="T16" i="11" s="1"/>
  <c r="I10" i="5"/>
  <c r="L16" i="11" s="1"/>
  <c r="H10" i="5"/>
  <c r="K16" i="11" s="1"/>
  <c r="B10" i="5"/>
  <c r="D3" i="17" s="1"/>
  <c r="E4" i="16" s="1"/>
  <c r="S9" i="5" a="1"/>
  <c r="S9" i="5" s="1"/>
  <c r="L9" i="5" a="1"/>
  <c r="L9" i="5" s="1"/>
  <c r="E9" i="5" a="1"/>
  <c r="E9" i="5" s="1"/>
  <c r="S7" i="5" a="1"/>
  <c r="S7" i="5" s="1"/>
  <c r="L7" i="5" a="1"/>
  <c r="L7" i="5" s="1"/>
  <c r="E7" i="5" a="1"/>
  <c r="E7" i="5" s="1"/>
  <c r="S5" i="5" a="1"/>
  <c r="S5" i="5" s="1"/>
  <c r="L5" i="5" a="1"/>
  <c r="L5" i="5" s="1"/>
  <c r="E5" i="5" a="1"/>
  <c r="E5" i="5" s="1"/>
  <c r="V4" i="5"/>
  <c r="AC9" i="11" s="1"/>
  <c r="P4" i="5"/>
  <c r="U9" i="11" s="1"/>
  <c r="O4" i="5"/>
  <c r="T9" i="11" s="1"/>
  <c r="I4" i="5"/>
  <c r="L9" i="11" s="1"/>
  <c r="H4" i="5"/>
  <c r="K9" i="11" s="1"/>
  <c r="B4" i="5"/>
  <c r="D2" i="17" s="1"/>
  <c r="E3" i="16" s="1"/>
  <c r="I2" i="5"/>
  <c r="L5" i="11" s="1"/>
  <c r="K12" i="4"/>
  <c r="I2" i="4"/>
  <c r="E29" i="3"/>
  <c r="E17" i="4" s="1"/>
  <c r="C29" i="3"/>
  <c r="C17" i="4" s="1"/>
  <c r="K20" i="3"/>
  <c r="I20" i="3"/>
  <c r="H20" i="3"/>
  <c r="H12" i="4" s="1"/>
  <c r="F20" i="3"/>
  <c r="I2" i="13" s="1"/>
  <c r="L81" i="11" s="1"/>
  <c r="E20" i="3"/>
  <c r="H2" i="13" s="1"/>
  <c r="J81" i="11" s="1"/>
  <c r="C20" i="3"/>
  <c r="C12" i="4" s="1"/>
  <c r="K11" i="3"/>
  <c r="K7" i="4" s="1"/>
  <c r="I11" i="3"/>
  <c r="I7" i="4" s="1"/>
  <c r="H11" i="3"/>
  <c r="H7" i="4" s="1"/>
  <c r="F11" i="3"/>
  <c r="E11" i="3"/>
  <c r="C11" i="3"/>
  <c r="B2" i="12" s="1"/>
  <c r="C43" i="11" s="1"/>
  <c r="K2" i="3"/>
  <c r="K2" i="4" s="1"/>
  <c r="I2" i="3"/>
  <c r="H2" i="3"/>
  <c r="H2" i="4" s="1"/>
  <c r="F2" i="3"/>
  <c r="F2" i="4" s="1"/>
  <c r="E2" i="3"/>
  <c r="H2" i="5" s="1"/>
  <c r="J5" i="11" s="1"/>
  <c r="C2" i="3"/>
  <c r="K38" i="3"/>
  <c r="I38" i="3"/>
  <c r="I22" i="4" s="1"/>
  <c r="H38" i="3"/>
  <c r="H22" i="4" s="1"/>
  <c r="F38" i="3"/>
  <c r="E38" i="3"/>
  <c r="C38" i="3"/>
  <c r="C22" i="4" s="1"/>
  <c r="K29" i="3"/>
  <c r="I29" i="3"/>
  <c r="H29" i="3"/>
  <c r="H17" i="4" s="1"/>
  <c r="F29" i="3"/>
  <c r="F17" i="4" s="1"/>
  <c r="K22" i="4"/>
  <c r="F22" i="4"/>
  <c r="E22" i="4"/>
  <c r="I17" i="4"/>
  <c r="S33" i="5" a="1"/>
  <c r="S33" i="5" s="1"/>
  <c r="L33" i="5" a="1"/>
  <c r="L33" i="5" s="1"/>
  <c r="E33" i="5" a="1"/>
  <c r="E33" i="5" s="1"/>
  <c r="S31" i="5" a="1"/>
  <c r="S31" i="5" s="1"/>
  <c r="L31" i="5" a="1"/>
  <c r="L31" i="5" s="1"/>
  <c r="S33" i="12" a="1"/>
  <c r="S33" i="12" s="1"/>
  <c r="L33" i="12" a="1"/>
  <c r="L33" i="12" s="1"/>
  <c r="E33" i="12" a="1"/>
  <c r="E33" i="12" s="1"/>
  <c r="S31" i="12" a="1"/>
  <c r="S31" i="12" s="1"/>
  <c r="L31" i="12" a="1"/>
  <c r="L31" i="12" s="1"/>
  <c r="S33" i="13" a="1"/>
  <c r="S33" i="13" s="1"/>
  <c r="L33" i="13" a="1"/>
  <c r="L33" i="13" s="1"/>
  <c r="E33" i="13" a="1"/>
  <c r="E33" i="13" s="1"/>
  <c r="S31" i="13" a="1"/>
  <c r="S31" i="13" s="1"/>
  <c r="L31" i="13" a="1"/>
  <c r="L31" i="13" s="1"/>
  <c r="S33" i="14" a="1"/>
  <c r="S33" i="14" s="1"/>
  <c r="L33" i="14" a="1"/>
  <c r="L33" i="14" s="1"/>
  <c r="E33" i="14" a="1"/>
  <c r="E33" i="14" s="1"/>
  <c r="S31" i="14" a="1"/>
  <c r="S31" i="14" s="1"/>
  <c r="L31" i="14" a="1"/>
  <c r="L31" i="14" s="1"/>
  <c r="S33" i="15" a="1"/>
  <c r="S33" i="15" s="1"/>
  <c r="L33" i="15" a="1"/>
  <c r="L33" i="15" s="1"/>
  <c r="E33" i="15" a="1"/>
  <c r="E33" i="15" s="1"/>
  <c r="S31" i="15" a="1"/>
  <c r="S31" i="15" s="1"/>
  <c r="L31" i="15" a="1"/>
  <c r="L31" i="15" s="1"/>
  <c r="L151" i="10"/>
  <c r="Z197" i="11"/>
  <c r="X197" i="11"/>
  <c r="Q197" i="11"/>
  <c r="O197" i="11"/>
  <c r="H197" i="11"/>
  <c r="B232" i="16" l="1"/>
  <c r="A12" i="16"/>
  <c r="C24" i="11"/>
  <c r="E4" i="17"/>
  <c r="L5" i="16" s="1"/>
  <c r="C28" i="11"/>
  <c r="D5" i="17"/>
  <c r="E6" i="16" s="1"/>
  <c r="C31" i="11"/>
  <c r="E5" i="17"/>
  <c r="L6" i="16" s="1"/>
  <c r="C37" i="11"/>
  <c r="D6" i="17"/>
  <c r="E7" i="16" s="1"/>
  <c r="B146" i="16"/>
  <c r="W177" i="16"/>
  <c r="B161" i="16"/>
  <c r="B171" i="16"/>
  <c r="AR10" i="16"/>
  <c r="AR96" i="16" s="1"/>
  <c r="B156" i="16"/>
  <c r="B166" i="16"/>
  <c r="C21" i="11"/>
  <c r="C16" i="11"/>
  <c r="C9" i="11"/>
  <c r="B169" i="16"/>
  <c r="B149" i="16"/>
  <c r="B154" i="16"/>
  <c r="E177" i="16"/>
  <c r="B164" i="16"/>
  <c r="B159" i="16"/>
  <c r="B144" i="16"/>
  <c r="A185" i="16"/>
  <c r="A99" i="16"/>
  <c r="A142" i="16"/>
  <c r="A56" i="16"/>
  <c r="B230" i="16"/>
  <c r="B11" i="16"/>
  <c r="B123" i="16"/>
  <c r="B103" i="16"/>
  <c r="B128" i="16"/>
  <c r="B108" i="16"/>
  <c r="B118" i="16"/>
  <c r="W134" i="16"/>
  <c r="B113" i="16"/>
  <c r="B75" i="16"/>
  <c r="B85" i="16"/>
  <c r="B65" i="16"/>
  <c r="B80" i="16"/>
  <c r="W91" i="16"/>
  <c r="B70" i="16"/>
  <c r="B60" i="16"/>
  <c r="AP228" i="16"/>
  <c r="B13" i="16"/>
  <c r="AJ10" i="16"/>
  <c r="AH225" i="16"/>
  <c r="E220" i="16"/>
  <c r="B202" i="16"/>
  <c r="B207" i="16"/>
  <c r="B187" i="16"/>
  <c r="B212" i="16"/>
  <c r="B192" i="16"/>
  <c r="B197" i="16"/>
  <c r="B235" i="16"/>
  <c r="E13" i="16"/>
  <c r="B209" i="16"/>
  <c r="B189" i="16"/>
  <c r="B214" i="16"/>
  <c r="B194" i="16"/>
  <c r="W220" i="16"/>
  <c r="B204" i="16"/>
  <c r="Z235" i="16"/>
  <c r="W13" i="16"/>
  <c r="E134" i="16"/>
  <c r="B116" i="16"/>
  <c r="B121" i="16"/>
  <c r="B101" i="16"/>
  <c r="B111" i="16"/>
  <c r="B106" i="16"/>
  <c r="B126" i="16"/>
  <c r="B78" i="16"/>
  <c r="B58" i="16"/>
  <c r="B83" i="16"/>
  <c r="B63" i="16"/>
  <c r="B68" i="16"/>
  <c r="B73" i="16"/>
  <c r="E91" i="16"/>
  <c r="AN10" i="16"/>
  <c r="AM225" i="16"/>
  <c r="E2" i="4"/>
  <c r="N28" i="15"/>
  <c r="J28" i="15"/>
  <c r="N16" i="13"/>
  <c r="J16" i="13"/>
  <c r="J22" i="15"/>
  <c r="M186" i="11" s="1"/>
  <c r="N22" i="15"/>
  <c r="Q22" i="13"/>
  <c r="V106" i="11" s="1"/>
  <c r="U22" i="13"/>
  <c r="G10" i="5"/>
  <c r="C10" i="5"/>
  <c r="J10" i="14"/>
  <c r="N10" i="14"/>
  <c r="G4" i="5"/>
  <c r="C4" i="5"/>
  <c r="U4" i="12"/>
  <c r="Q4" i="12"/>
  <c r="N22" i="14"/>
  <c r="J22" i="14"/>
  <c r="C28" i="15"/>
  <c r="G28" i="15"/>
  <c r="J4" i="5"/>
  <c r="N4" i="5"/>
  <c r="Q10" i="5"/>
  <c r="U10" i="5"/>
  <c r="N22" i="13"/>
  <c r="J22" i="13"/>
  <c r="U10" i="14"/>
  <c r="Q10" i="14"/>
  <c r="U16" i="14"/>
  <c r="AB141" i="11" s="1"/>
  <c r="Q16" i="14"/>
  <c r="Q22" i="14"/>
  <c r="U22" i="14"/>
  <c r="Q28" i="14"/>
  <c r="U28" i="14"/>
  <c r="G4" i="15"/>
  <c r="C4" i="15"/>
  <c r="J10" i="15"/>
  <c r="N10" i="15"/>
  <c r="U16" i="15"/>
  <c r="Q16" i="15"/>
  <c r="N4" i="12"/>
  <c r="J4" i="12"/>
  <c r="C16" i="14"/>
  <c r="G16" i="14"/>
  <c r="G22" i="15"/>
  <c r="J186" i="11" s="1"/>
  <c r="C22" i="15"/>
  <c r="J16" i="14"/>
  <c r="N16" i="14"/>
  <c r="AH90" i="10" s="1"/>
  <c r="N28" i="14"/>
  <c r="J28" i="14"/>
  <c r="G10" i="15"/>
  <c r="C10" i="15"/>
  <c r="J16" i="15"/>
  <c r="N16" i="15"/>
  <c r="Q4" i="5"/>
  <c r="U4" i="5"/>
  <c r="G28" i="13"/>
  <c r="C28" i="13"/>
  <c r="N4" i="15"/>
  <c r="J4" i="15"/>
  <c r="Q10" i="15"/>
  <c r="U10" i="15"/>
  <c r="Q22" i="5"/>
  <c r="U22" i="5"/>
  <c r="N4" i="13"/>
  <c r="J4" i="13"/>
  <c r="U4" i="14"/>
  <c r="Q4" i="14"/>
  <c r="U4" i="13"/>
  <c r="Q4" i="13"/>
  <c r="Q4" i="15"/>
  <c r="U4" i="15"/>
  <c r="U28" i="15"/>
  <c r="Q28" i="15"/>
  <c r="C28" i="5"/>
  <c r="G28" i="5"/>
  <c r="G16" i="12"/>
  <c r="C16" i="12"/>
  <c r="G22" i="12"/>
  <c r="C22" i="12"/>
  <c r="G28" i="12"/>
  <c r="C28" i="12"/>
  <c r="Q10" i="12"/>
  <c r="U10" i="12"/>
  <c r="N10" i="13"/>
  <c r="J10" i="13"/>
  <c r="C16" i="13"/>
  <c r="G16" i="13"/>
  <c r="J99" i="11" s="1"/>
  <c r="G28" i="14"/>
  <c r="C28" i="14"/>
  <c r="N10" i="5"/>
  <c r="J10" i="5"/>
  <c r="Q10" i="13"/>
  <c r="U10" i="13"/>
  <c r="Q16" i="13"/>
  <c r="U16" i="13"/>
  <c r="J28" i="13"/>
  <c r="N28" i="13"/>
  <c r="C22" i="5"/>
  <c r="G22" i="5"/>
  <c r="J28" i="5"/>
  <c r="N28" i="5"/>
  <c r="G10" i="12"/>
  <c r="C10" i="12"/>
  <c r="J16" i="12"/>
  <c r="N16" i="12"/>
  <c r="J22" i="12"/>
  <c r="N22" i="12"/>
  <c r="J28" i="12"/>
  <c r="N28" i="12"/>
  <c r="Q28" i="13"/>
  <c r="V113" i="11" s="1"/>
  <c r="U28" i="13"/>
  <c r="AD92" i="10" s="1"/>
  <c r="G4" i="14"/>
  <c r="C4" i="14"/>
  <c r="J16" i="5"/>
  <c r="N16" i="5"/>
  <c r="G22" i="13"/>
  <c r="C22" i="13"/>
  <c r="Y91" i="10" s="1"/>
  <c r="C22" i="14"/>
  <c r="G22" i="14"/>
  <c r="G16" i="15"/>
  <c r="C16" i="15"/>
  <c r="U16" i="5"/>
  <c r="Q16" i="5"/>
  <c r="U22" i="15"/>
  <c r="Q22" i="15"/>
  <c r="G16" i="5"/>
  <c r="C16" i="5"/>
  <c r="J22" i="5"/>
  <c r="N22" i="5"/>
  <c r="U28" i="5"/>
  <c r="Q28" i="5"/>
  <c r="G4" i="12"/>
  <c r="C4" i="12"/>
  <c r="J10" i="12"/>
  <c r="N10" i="12"/>
  <c r="Q16" i="12"/>
  <c r="U16" i="12"/>
  <c r="Q22" i="12"/>
  <c r="U22" i="12"/>
  <c r="U28" i="12"/>
  <c r="Q28" i="12"/>
  <c r="C4" i="13"/>
  <c r="G4" i="13"/>
  <c r="C10" i="13"/>
  <c r="G10" i="13"/>
  <c r="J4" i="14"/>
  <c r="N4" i="14"/>
  <c r="C10" i="14"/>
  <c r="G10" i="14"/>
  <c r="J134" i="11" s="1"/>
  <c r="C110" i="10"/>
  <c r="B105" i="10"/>
  <c r="T116" i="10"/>
  <c r="AB116" i="10"/>
  <c r="AJ116" i="10"/>
  <c r="N116" i="10"/>
  <c r="V116" i="10"/>
  <c r="AD116" i="10"/>
  <c r="AL116" i="10"/>
  <c r="AE116" i="10"/>
  <c r="O116" i="10"/>
  <c r="W116" i="10"/>
  <c r="AM116" i="10"/>
  <c r="C104" i="10"/>
  <c r="R116" i="10"/>
  <c r="P116" i="10"/>
  <c r="X116" i="10"/>
  <c r="AF116" i="10"/>
  <c r="AN116" i="10"/>
  <c r="Z116" i="10"/>
  <c r="AP116" i="10"/>
  <c r="Q116" i="10"/>
  <c r="Y116" i="10"/>
  <c r="AG116" i="10"/>
  <c r="AO116" i="10"/>
  <c r="S116" i="10"/>
  <c r="AA116" i="10"/>
  <c r="AI116" i="10"/>
  <c r="AH116" i="10"/>
  <c r="C112" i="10"/>
  <c r="D112" i="10" s="1"/>
  <c r="J106" i="11"/>
  <c r="Z91" i="10"/>
  <c r="S113" i="11"/>
  <c r="AB92" i="10"/>
  <c r="AF89" i="10"/>
  <c r="S134" i="11"/>
  <c r="AH89" i="10"/>
  <c r="AH82" i="10"/>
  <c r="AG83" i="10"/>
  <c r="S83" i="10"/>
  <c r="T82" i="10"/>
  <c r="P2" i="14"/>
  <c r="U123" i="11" s="1"/>
  <c r="AJ83" i="10"/>
  <c r="AI82" i="10"/>
  <c r="N83" i="10"/>
  <c r="M82" i="10"/>
  <c r="V83" i="10"/>
  <c r="U82" i="10"/>
  <c r="AD83" i="10"/>
  <c r="AC82" i="10"/>
  <c r="B2" i="5"/>
  <c r="C5" i="11" s="1"/>
  <c r="I2" i="12"/>
  <c r="L43" i="11" s="1"/>
  <c r="P2" i="13"/>
  <c r="U81" i="11" s="1"/>
  <c r="S99" i="11"/>
  <c r="AB90" i="10"/>
  <c r="S148" i="11"/>
  <c r="AH91" i="10"/>
  <c r="J155" i="11"/>
  <c r="AF92" i="10"/>
  <c r="AI83" i="10"/>
  <c r="AJ82" i="10"/>
  <c r="V82" i="10"/>
  <c r="U83" i="10"/>
  <c r="E12" i="4"/>
  <c r="V2" i="5"/>
  <c r="D186" i="11"/>
  <c r="AK91" i="10"/>
  <c r="N82" i="10"/>
  <c r="M83" i="10"/>
  <c r="AD82" i="10"/>
  <c r="AC83" i="10"/>
  <c r="B2" i="15"/>
  <c r="C161" i="11" s="1"/>
  <c r="AL83" i="10"/>
  <c r="AK82" i="10"/>
  <c r="AO140" i="10" s="1"/>
  <c r="P83" i="10"/>
  <c r="O82" i="10"/>
  <c r="X83" i="10"/>
  <c r="W82" i="10"/>
  <c r="B2" i="14"/>
  <c r="C123" i="11" s="1"/>
  <c r="AF83" i="10"/>
  <c r="AE82" i="10"/>
  <c r="AI137" i="10" s="1"/>
  <c r="C7" i="4"/>
  <c r="F12" i="4"/>
  <c r="D113" i="11"/>
  <c r="Y92" i="10"/>
  <c r="D155" i="11"/>
  <c r="AE92" i="10"/>
  <c r="H2" i="15"/>
  <c r="J161" i="11" s="1"/>
  <c r="AL82" i="10"/>
  <c r="AK83" i="10"/>
  <c r="AF82" i="10"/>
  <c r="AE83" i="10"/>
  <c r="J113" i="11"/>
  <c r="Z92" i="10"/>
  <c r="O2" i="14"/>
  <c r="S123" i="11" s="1"/>
  <c r="S127" i="11"/>
  <c r="AH88" i="10"/>
  <c r="M148" i="11"/>
  <c r="AG91" i="10"/>
  <c r="P82" i="10"/>
  <c r="O83" i="10"/>
  <c r="X82" i="10"/>
  <c r="W83" i="10"/>
  <c r="E7" i="4"/>
  <c r="O2" i="5"/>
  <c r="S5" i="11" s="1"/>
  <c r="V2" i="12"/>
  <c r="I2" i="15"/>
  <c r="L161" i="11" s="1"/>
  <c r="AN83" i="10"/>
  <c r="AM82" i="10"/>
  <c r="R83" i="10"/>
  <c r="Q82" i="10"/>
  <c r="Z83" i="10"/>
  <c r="Y82" i="10"/>
  <c r="C2" i="4"/>
  <c r="F7" i="4"/>
  <c r="I12" i="4"/>
  <c r="P2" i="5"/>
  <c r="U5" i="11" s="1"/>
  <c r="B2" i="13"/>
  <c r="C81" i="11" s="1"/>
  <c r="M193" i="11"/>
  <c r="AM92" i="10"/>
  <c r="AN82" i="10"/>
  <c r="AM83" i="10"/>
  <c r="O2" i="15"/>
  <c r="S161" i="11" s="1"/>
  <c r="Z82" i="10"/>
  <c r="Y83" i="10"/>
  <c r="O2" i="12"/>
  <c r="S43" i="11" s="1"/>
  <c r="V2" i="13"/>
  <c r="AB81" i="11" s="1"/>
  <c r="AB134" i="11"/>
  <c r="AJ89" i="10"/>
  <c r="R82" i="10"/>
  <c r="Q83" i="10"/>
  <c r="AH83" i="10"/>
  <c r="AG82" i="10"/>
  <c r="AP83" i="10"/>
  <c r="AO82" i="10"/>
  <c r="P2" i="15"/>
  <c r="U161" i="11" s="1"/>
  <c r="T83" i="10"/>
  <c r="X138" i="10" s="1"/>
  <c r="S82" i="10"/>
  <c r="AB83" i="10"/>
  <c r="AA82" i="10"/>
  <c r="P2" i="12"/>
  <c r="U43" i="11" s="1"/>
  <c r="M113" i="11"/>
  <c r="AA92" i="10"/>
  <c r="H2" i="14"/>
  <c r="J123" i="11" s="1"/>
  <c r="D141" i="11"/>
  <c r="AE90" i="10"/>
  <c r="J141" i="11"/>
  <c r="AF90" i="10"/>
  <c r="K17" i="4"/>
  <c r="AP82" i="10"/>
  <c r="AO83" i="10"/>
  <c r="V2" i="15"/>
  <c r="AB161" i="11" s="1"/>
  <c r="AA83" i="10"/>
  <c r="AB82" i="10"/>
  <c r="H2" i="12"/>
  <c r="J43" i="11" s="1"/>
  <c r="O2" i="13"/>
  <c r="S81" i="11" s="1"/>
  <c r="M99" i="11"/>
  <c r="AA90" i="10"/>
  <c r="D106" i="11"/>
  <c r="I2" i="14"/>
  <c r="L123" i="11" s="1"/>
  <c r="V2" i="14"/>
  <c r="AB123" i="11" s="1"/>
  <c r="M116" i="10"/>
  <c r="U116" i="10"/>
  <c r="AC116" i="10"/>
  <c r="AK116" i="10"/>
  <c r="C105" i="10"/>
  <c r="C101" i="10"/>
  <c r="C109" i="10"/>
  <c r="D109" i="10" s="1"/>
  <c r="C111" i="10"/>
  <c r="AL91" i="10"/>
  <c r="S193" i="11"/>
  <c r="AN92" i="10"/>
  <c r="B102" i="10"/>
  <c r="B99" i="10"/>
  <c r="B100" i="10"/>
  <c r="B106" i="10"/>
  <c r="B104" i="10"/>
  <c r="B101" i="10"/>
  <c r="C102" i="10"/>
  <c r="B103" i="10"/>
  <c r="C106" i="10"/>
  <c r="C108" i="10"/>
  <c r="B111" i="10"/>
  <c r="D113" i="10"/>
  <c r="S186" i="11"/>
  <c r="AN91" i="10"/>
  <c r="B110" i="10"/>
  <c r="B108" i="10"/>
  <c r="C103" i="10"/>
  <c r="C107" i="10"/>
  <c r="D107" i="10" s="1"/>
  <c r="Y128" i="11"/>
  <c r="Y86" i="11"/>
  <c r="Y48" i="11"/>
  <c r="Y166" i="11"/>
  <c r="G151" i="11"/>
  <c r="G109" i="11"/>
  <c r="G71" i="11"/>
  <c r="G33" i="11"/>
  <c r="G189" i="11"/>
  <c r="AC138" i="10"/>
  <c r="Y95" i="11"/>
  <c r="Y57" i="11"/>
  <c r="Y19" i="11"/>
  <c r="Y175" i="11"/>
  <c r="Y137" i="11"/>
  <c r="P178" i="11"/>
  <c r="P140" i="11"/>
  <c r="P98" i="11"/>
  <c r="P60" i="11"/>
  <c r="G26" i="11"/>
  <c r="G182" i="11"/>
  <c r="G144" i="11"/>
  <c r="G102" i="11"/>
  <c r="G64" i="11"/>
  <c r="P84" i="11"/>
  <c r="P46" i="11"/>
  <c r="P126" i="11"/>
  <c r="G86" i="11"/>
  <c r="G48" i="11"/>
  <c r="G128" i="11"/>
  <c r="G88" i="11"/>
  <c r="G50" i="11"/>
  <c r="G130" i="11"/>
  <c r="Y91" i="11"/>
  <c r="Y53" i="11"/>
  <c r="Y133" i="11"/>
  <c r="P93" i="11"/>
  <c r="P55" i="11"/>
  <c r="P135" i="11"/>
  <c r="G166" i="11"/>
  <c r="P180" i="11"/>
  <c r="P142" i="11"/>
  <c r="P100" i="11"/>
  <c r="P62" i="11"/>
  <c r="Y168" i="11"/>
  <c r="Y130" i="11"/>
  <c r="Y88" i="11"/>
  <c r="Y50" i="11"/>
  <c r="G171" i="11"/>
  <c r="G133" i="11"/>
  <c r="G91" i="11"/>
  <c r="G53" i="11"/>
  <c r="P175" i="11"/>
  <c r="P137" i="11"/>
  <c r="P95" i="11"/>
  <c r="P57" i="11"/>
  <c r="Y178" i="11"/>
  <c r="Y140" i="11"/>
  <c r="Y98" i="11"/>
  <c r="Y60" i="11"/>
  <c r="P24" i="11"/>
  <c r="Y171" i="11"/>
  <c r="Y164" i="11"/>
  <c r="Y126" i="11"/>
  <c r="Y46" i="11"/>
  <c r="P166" i="11"/>
  <c r="P128" i="11"/>
  <c r="P48" i="11"/>
  <c r="Y12" i="11"/>
  <c r="G15" i="11"/>
  <c r="Y173" i="11"/>
  <c r="Y135" i="11"/>
  <c r="Y55" i="11"/>
  <c r="P164" i="11"/>
  <c r="G164" i="11"/>
  <c r="G126" i="11"/>
  <c r="G84" i="11"/>
  <c r="G46" i="11"/>
  <c r="P168" i="11"/>
  <c r="P130" i="11"/>
  <c r="P88" i="11"/>
  <c r="P50" i="11"/>
  <c r="P171" i="11"/>
  <c r="P133" i="11"/>
  <c r="P91" i="11"/>
  <c r="P53" i="11"/>
  <c r="G173" i="11"/>
  <c r="G135" i="11"/>
  <c r="G93" i="11"/>
  <c r="G55" i="11"/>
  <c r="G175" i="11"/>
  <c r="G137" i="11"/>
  <c r="G95" i="11"/>
  <c r="G57" i="11"/>
  <c r="G98" i="11"/>
  <c r="G60" i="11"/>
  <c r="G22" i="11"/>
  <c r="G178" i="11"/>
  <c r="G140" i="11"/>
  <c r="G40" i="11"/>
  <c r="Y67" i="11"/>
  <c r="Y69" i="11"/>
  <c r="P74" i="11"/>
  <c r="G76" i="11"/>
  <c r="P78" i="11"/>
  <c r="Y116" i="11"/>
  <c r="Y142" i="11"/>
  <c r="P144" i="11"/>
  <c r="P147" i="11"/>
  <c r="G154" i="11"/>
  <c r="G78" i="11"/>
  <c r="Y105" i="11"/>
  <c r="Y107" i="11"/>
  <c r="P112" i="11"/>
  <c r="G114" i="11"/>
  <c r="P116" i="11"/>
  <c r="G149" i="11"/>
  <c r="Y156" i="11"/>
  <c r="Y180" i="11"/>
  <c r="P182" i="11"/>
  <c r="P185" i="11"/>
  <c r="G192" i="11"/>
  <c r="G62" i="11"/>
  <c r="P69" i="11"/>
  <c r="P71" i="11"/>
  <c r="Y74" i="11"/>
  <c r="P76" i="11"/>
  <c r="Y102" i="11"/>
  <c r="G105" i="11"/>
  <c r="Y109" i="11"/>
  <c r="Y147" i="11"/>
  <c r="Y149" i="11"/>
  <c r="P154" i="11"/>
  <c r="G156" i="11"/>
  <c r="P158" i="11"/>
  <c r="Y196" i="11"/>
  <c r="Y24" i="11"/>
  <c r="P26" i="11"/>
  <c r="P29" i="11"/>
  <c r="G36" i="11"/>
  <c r="G100" i="11"/>
  <c r="P107" i="11"/>
  <c r="P109" i="11"/>
  <c r="Y112" i="11"/>
  <c r="P114" i="11"/>
  <c r="G158" i="11"/>
  <c r="Y185" i="11"/>
  <c r="Y187" i="11"/>
  <c r="P192" i="11"/>
  <c r="G194" i="11"/>
  <c r="P196" i="11"/>
  <c r="G31" i="11"/>
  <c r="Y38" i="11"/>
  <c r="Y62" i="11"/>
  <c r="P64" i="11"/>
  <c r="P67" i="11"/>
  <c r="G74" i="11"/>
  <c r="Y144" i="11"/>
  <c r="G147" i="11"/>
  <c r="Y151" i="11"/>
  <c r="G69" i="11"/>
  <c r="Y76" i="11"/>
  <c r="G142" i="11"/>
  <c r="P149" i="11"/>
  <c r="P151" i="11"/>
  <c r="Y154" i="11"/>
  <c r="P156" i="11"/>
  <c r="AR182" i="16" l="1"/>
  <c r="AR53" i="16"/>
  <c r="AR139" i="16"/>
  <c r="B37" i="16"/>
  <c r="B17" i="16"/>
  <c r="B42" i="16"/>
  <c r="B22" i="16"/>
  <c r="B27" i="16"/>
  <c r="W48" i="16"/>
  <c r="B32" i="16"/>
  <c r="A184" i="16"/>
  <c r="A98" i="16"/>
  <c r="A141" i="16"/>
  <c r="A55" i="16"/>
  <c r="AJ182" i="16"/>
  <c r="AJ96" i="16"/>
  <c r="AJ53" i="16"/>
  <c r="AJ139" i="16"/>
  <c r="B140" i="16"/>
  <c r="B183" i="16"/>
  <c r="B97" i="16"/>
  <c r="B54" i="16"/>
  <c r="AN96" i="16"/>
  <c r="AN139" i="16"/>
  <c r="AN53" i="16"/>
  <c r="AN182" i="16"/>
  <c r="E48" i="16"/>
  <c r="B35" i="16"/>
  <c r="B15" i="16"/>
  <c r="B25" i="16"/>
  <c r="B40" i="16"/>
  <c r="B30" i="16"/>
  <c r="B20" i="16"/>
  <c r="B142" i="16"/>
  <c r="B185" i="16"/>
  <c r="B99" i="16"/>
  <c r="B56" i="16"/>
  <c r="D105" i="10"/>
  <c r="AO139" i="10"/>
  <c r="W140" i="10"/>
  <c r="AB113" i="11"/>
  <c r="Z90" i="10"/>
  <c r="AC91" i="10"/>
  <c r="S141" i="11"/>
  <c r="AC92" i="10"/>
  <c r="AJ90" i="10"/>
  <c r="AM91" i="10"/>
  <c r="AJ140" i="10"/>
  <c r="W137" i="10"/>
  <c r="AC139" i="10"/>
  <c r="X141" i="10"/>
  <c r="AJ138" i="10"/>
  <c r="AC142" i="10"/>
  <c r="AP140" i="10"/>
  <c r="Q142" i="10"/>
  <c r="AC140" i="10"/>
  <c r="X140" i="10"/>
  <c r="R140" i="10"/>
  <c r="AI140" i="10"/>
  <c r="AO142" i="10"/>
  <c r="AJ142" i="10"/>
  <c r="AJ139" i="10"/>
  <c r="AJ137" i="10"/>
  <c r="D99" i="10"/>
  <c r="V148" i="11"/>
  <c r="AI91" i="10"/>
  <c r="X139" i="10"/>
  <c r="D92" i="11"/>
  <c r="Y89" i="10"/>
  <c r="V99" i="11"/>
  <c r="AC90" i="10"/>
  <c r="M37" i="11"/>
  <c r="O92" i="10"/>
  <c r="V16" i="11"/>
  <c r="Q89" i="10"/>
  <c r="Q139" i="10"/>
  <c r="AD140" i="10"/>
  <c r="D102" i="10"/>
  <c r="W142" i="10"/>
  <c r="W138" i="10"/>
  <c r="W139" i="10"/>
  <c r="V165" i="11"/>
  <c r="AO88" i="10"/>
  <c r="R2" i="15"/>
  <c r="D99" i="11"/>
  <c r="Y90" i="10"/>
  <c r="V179" i="11"/>
  <c r="AO90" i="10"/>
  <c r="AI138" i="10"/>
  <c r="AI142" i="10"/>
  <c r="AI139" i="10"/>
  <c r="AB148" i="11"/>
  <c r="AJ91" i="10"/>
  <c r="Q141" i="10"/>
  <c r="Q137" i="10"/>
  <c r="M85" i="11"/>
  <c r="AA88" i="10"/>
  <c r="K2" i="13"/>
  <c r="M23" i="11"/>
  <c r="O90" i="10"/>
  <c r="J92" i="11"/>
  <c r="Z89" i="10"/>
  <c r="AB61" i="11"/>
  <c r="X90" i="10"/>
  <c r="S30" i="11"/>
  <c r="P91" i="10"/>
  <c r="AB99" i="11"/>
  <c r="AD90" i="10"/>
  <c r="S37" i="11"/>
  <c r="P92" i="10"/>
  <c r="J75" i="11"/>
  <c r="T92" i="10"/>
  <c r="AB16" i="11"/>
  <c r="R89" i="10"/>
  <c r="AB47" i="11"/>
  <c r="X88" i="10"/>
  <c r="T2" i="12"/>
  <c r="S92" i="11"/>
  <c r="AB89" i="10"/>
  <c r="V61" i="11"/>
  <c r="W90" i="10"/>
  <c r="M30" i="11"/>
  <c r="O91" i="10"/>
  <c r="D75" i="11"/>
  <c r="S92" i="10"/>
  <c r="V47" i="11"/>
  <c r="W88" i="10"/>
  <c r="R2" i="12"/>
  <c r="R139" i="10"/>
  <c r="D101" i="10"/>
  <c r="AB165" i="11"/>
  <c r="AP88" i="10"/>
  <c r="T2" i="15"/>
  <c r="AK92" i="10"/>
  <c r="D193" i="11"/>
  <c r="AB179" i="11"/>
  <c r="AP90" i="10"/>
  <c r="M179" i="11"/>
  <c r="AM90" i="10"/>
  <c r="M141" i="11"/>
  <c r="AG90" i="10"/>
  <c r="S85" i="11"/>
  <c r="AB88" i="10"/>
  <c r="M2" i="13"/>
  <c r="S23" i="11"/>
  <c r="P90" i="10"/>
  <c r="J85" i="11"/>
  <c r="Z88" i="10"/>
  <c r="F2" i="13"/>
  <c r="S54" i="11"/>
  <c r="V89" i="10"/>
  <c r="D23" i="11"/>
  <c r="M90" i="10"/>
  <c r="M75" i="11"/>
  <c r="U92" i="10"/>
  <c r="D30" i="11"/>
  <c r="M91" i="10"/>
  <c r="D68" i="11"/>
  <c r="S91" i="10"/>
  <c r="M9" i="11"/>
  <c r="O88" i="10"/>
  <c r="K2" i="5"/>
  <c r="V23" i="11"/>
  <c r="Q90" i="10"/>
  <c r="D103" i="10"/>
  <c r="AB155" i="11"/>
  <c r="AJ92" i="10"/>
  <c r="AO141" i="10"/>
  <c r="AO137" i="10"/>
  <c r="AB30" i="11"/>
  <c r="R91" i="10"/>
  <c r="AI141" i="10"/>
  <c r="AD139" i="10"/>
  <c r="X142" i="10"/>
  <c r="D108" i="10"/>
  <c r="Q140" i="10"/>
  <c r="D111" i="10"/>
  <c r="D104" i="10"/>
  <c r="V141" i="11"/>
  <c r="AI90" i="10"/>
  <c r="AC141" i="10"/>
  <c r="AC137" i="10"/>
  <c r="J193" i="11"/>
  <c r="AL92" i="10"/>
  <c r="M172" i="11"/>
  <c r="AM89" i="10"/>
  <c r="S179" i="11"/>
  <c r="AN90" i="10"/>
  <c r="V54" i="11"/>
  <c r="W89" i="10"/>
  <c r="D16" i="11"/>
  <c r="M89" i="10"/>
  <c r="D85" i="11"/>
  <c r="Y88" i="10"/>
  <c r="D2" i="13"/>
  <c r="M54" i="11"/>
  <c r="U89" i="10"/>
  <c r="J23" i="11"/>
  <c r="N90" i="10"/>
  <c r="S75" i="11"/>
  <c r="V92" i="10"/>
  <c r="J30" i="11"/>
  <c r="N91" i="10"/>
  <c r="J68" i="11"/>
  <c r="T91" i="10"/>
  <c r="S9" i="11"/>
  <c r="P88" i="10"/>
  <c r="M2" i="5"/>
  <c r="AB23" i="11"/>
  <c r="R90" i="10"/>
  <c r="AD141" i="10"/>
  <c r="AD142" i="10"/>
  <c r="AD137" i="10"/>
  <c r="AD138" i="10"/>
  <c r="M134" i="11"/>
  <c r="AG89" i="10"/>
  <c r="V172" i="11"/>
  <c r="AO89" i="10"/>
  <c r="S172" i="11"/>
  <c r="AN89" i="10"/>
  <c r="D172" i="11"/>
  <c r="AK89" i="10"/>
  <c r="AB54" i="11"/>
  <c r="X89" i="10"/>
  <c r="J16" i="11"/>
  <c r="N89" i="10"/>
  <c r="V75" i="11"/>
  <c r="W92" i="10"/>
  <c r="D47" i="11"/>
  <c r="S88" i="10"/>
  <c r="D2" i="12"/>
  <c r="D127" i="11"/>
  <c r="AE88" i="10"/>
  <c r="D2" i="14"/>
  <c r="M68" i="11"/>
  <c r="U91" i="10"/>
  <c r="D54" i="11"/>
  <c r="S89" i="10"/>
  <c r="D61" i="11"/>
  <c r="S90" i="10"/>
  <c r="V9" i="11"/>
  <c r="Q88" i="10"/>
  <c r="R2" i="5"/>
  <c r="V92" i="11"/>
  <c r="AC89" i="10"/>
  <c r="M16" i="11"/>
  <c r="O89" i="10"/>
  <c r="D110" i="10"/>
  <c r="D106" i="10"/>
  <c r="AJ141" i="10"/>
  <c r="AP137" i="10"/>
  <c r="AP141" i="10"/>
  <c r="AP142" i="10"/>
  <c r="AP138" i="10"/>
  <c r="Q138" i="10"/>
  <c r="D100" i="10"/>
  <c r="AO138" i="10"/>
  <c r="V193" i="11"/>
  <c r="AO92" i="10"/>
  <c r="M127" i="11"/>
  <c r="K2" i="14"/>
  <c r="AG88" i="10"/>
  <c r="AB172" i="11"/>
  <c r="AP89" i="10"/>
  <c r="D165" i="11"/>
  <c r="AK88" i="10"/>
  <c r="D2" i="15"/>
  <c r="R141" i="10"/>
  <c r="R142" i="10"/>
  <c r="R137" i="10"/>
  <c r="R138" i="10"/>
  <c r="J172" i="11"/>
  <c r="AL89" i="10"/>
  <c r="D179" i="11"/>
  <c r="AK90" i="10"/>
  <c r="V134" i="11"/>
  <c r="AI89" i="10"/>
  <c r="V127" i="11"/>
  <c r="AI88" i="10"/>
  <c r="R2" i="14"/>
  <c r="M47" i="11"/>
  <c r="U88" i="10"/>
  <c r="K2" i="12"/>
  <c r="AB75" i="11"/>
  <c r="X92" i="10"/>
  <c r="J47" i="11"/>
  <c r="T88" i="10"/>
  <c r="F2" i="12"/>
  <c r="J127" i="11"/>
  <c r="AF88" i="10"/>
  <c r="F2" i="14"/>
  <c r="S68" i="11"/>
  <c r="V91" i="10"/>
  <c r="J54" i="11"/>
  <c r="T89" i="10"/>
  <c r="J61" i="11"/>
  <c r="T90" i="10"/>
  <c r="R88" i="10"/>
  <c r="AB9" i="11"/>
  <c r="T2" i="5"/>
  <c r="AB92" i="11"/>
  <c r="AD89" i="10"/>
  <c r="S16" i="11"/>
  <c r="P89" i="10"/>
  <c r="D148" i="11"/>
  <c r="AE91" i="10"/>
  <c r="V186" i="11"/>
  <c r="AO91" i="10"/>
  <c r="J165" i="11"/>
  <c r="AL88" i="10"/>
  <c r="F2" i="15"/>
  <c r="M155" i="11"/>
  <c r="AG92" i="10"/>
  <c r="J179" i="11"/>
  <c r="AL90" i="10"/>
  <c r="D134" i="11"/>
  <c r="AE89" i="10"/>
  <c r="AB127" i="11"/>
  <c r="AJ88" i="10"/>
  <c r="T2" i="14"/>
  <c r="S47" i="11"/>
  <c r="V88" i="10"/>
  <c r="M2" i="12"/>
  <c r="V68" i="11"/>
  <c r="W91" i="10"/>
  <c r="AB37" i="11"/>
  <c r="R92" i="10"/>
  <c r="M61" i="11"/>
  <c r="U90" i="10"/>
  <c r="M106" i="11"/>
  <c r="AA91" i="10"/>
  <c r="J37" i="11"/>
  <c r="N92" i="10"/>
  <c r="AB85" i="11"/>
  <c r="AD88" i="10"/>
  <c r="T2" i="13"/>
  <c r="D9" i="11"/>
  <c r="M88" i="10"/>
  <c r="D2" i="5"/>
  <c r="AB193" i="11"/>
  <c r="AP92" i="10"/>
  <c r="M165" i="11"/>
  <c r="AM88" i="10"/>
  <c r="K2" i="15"/>
  <c r="AP139" i="10"/>
  <c r="X137" i="10"/>
  <c r="W141" i="10"/>
  <c r="J148" i="11"/>
  <c r="AF91" i="10"/>
  <c r="AB186" i="11"/>
  <c r="AP91" i="10"/>
  <c r="S165" i="11"/>
  <c r="AN88" i="10"/>
  <c r="M2" i="15"/>
  <c r="V155" i="11"/>
  <c r="AI92" i="10"/>
  <c r="S155" i="11"/>
  <c r="AH92" i="10"/>
  <c r="AH93" i="10" s="1"/>
  <c r="AB106" i="11"/>
  <c r="AD91" i="10"/>
  <c r="M92" i="11"/>
  <c r="AA89" i="10"/>
  <c r="V30" i="11"/>
  <c r="Q91" i="10"/>
  <c r="M2" i="14"/>
  <c r="AB68" i="11"/>
  <c r="X91" i="10"/>
  <c r="V37" i="11"/>
  <c r="Q92" i="10"/>
  <c r="S61" i="11"/>
  <c r="V90" i="10"/>
  <c r="S106" i="11"/>
  <c r="AB91" i="10"/>
  <c r="D37" i="11"/>
  <c r="M92" i="10"/>
  <c r="V85" i="11"/>
  <c r="AC88" i="10"/>
  <c r="R2" i="13"/>
  <c r="J9" i="11"/>
  <c r="N88" i="10"/>
  <c r="F2" i="5"/>
  <c r="R147" i="10" l="1"/>
  <c r="AM93" i="10"/>
  <c r="Q149" i="10"/>
  <c r="Z93" i="10"/>
  <c r="N93" i="10"/>
  <c r="Q147" i="10"/>
  <c r="Q148" i="10"/>
  <c r="AN93" i="10"/>
  <c r="V93" i="10"/>
  <c r="Y93" i="10"/>
  <c r="AB137" i="10" s="1"/>
  <c r="R149" i="10"/>
  <c r="R148" i="10"/>
  <c r="M93" i="10"/>
  <c r="P140" i="10" s="1"/>
  <c r="AJ93" i="10"/>
  <c r="R146" i="10"/>
  <c r="AL93" i="10"/>
  <c r="R151" i="10"/>
  <c r="Q146" i="10"/>
  <c r="Q151" i="10"/>
  <c r="R150" i="10"/>
  <c r="Q150" i="10"/>
  <c r="Q5" i="11"/>
  <c r="P85" i="10"/>
  <c r="N2" i="5"/>
  <c r="D95" i="10" s="1"/>
  <c r="AB93" i="10"/>
  <c r="W161" i="11"/>
  <c r="AO85" i="10"/>
  <c r="AC93" i="10"/>
  <c r="E5" i="11"/>
  <c r="M85" i="10"/>
  <c r="C2" i="5"/>
  <c r="F91" i="10" s="1"/>
  <c r="Q43" i="11"/>
  <c r="V85" i="10"/>
  <c r="N2" i="12"/>
  <c r="D94" i="10" s="1"/>
  <c r="P93" i="10"/>
  <c r="AO93" i="10"/>
  <c r="W81" i="11"/>
  <c r="AC85" i="10"/>
  <c r="E161" i="11"/>
  <c r="AK85" i="10"/>
  <c r="C2" i="15"/>
  <c r="D91" i="10" s="1"/>
  <c r="W5" i="11"/>
  <c r="Q85" i="10"/>
  <c r="H81" i="11"/>
  <c r="Z85" i="10"/>
  <c r="G2" i="13"/>
  <c r="C95" i="10" s="1"/>
  <c r="Z161" i="11"/>
  <c r="AP85" i="10"/>
  <c r="U2" i="15"/>
  <c r="G96" i="10" s="1"/>
  <c r="N123" i="11"/>
  <c r="AG85" i="10"/>
  <c r="H123" i="11"/>
  <c r="AF85" i="10"/>
  <c r="G2" i="14"/>
  <c r="C93" i="10" s="1"/>
  <c r="N43" i="11"/>
  <c r="U85" i="10"/>
  <c r="AK93" i="10"/>
  <c r="Q93" i="10"/>
  <c r="E123" i="11"/>
  <c r="AE85" i="10"/>
  <c r="C2" i="14"/>
  <c r="E91" i="10" s="1"/>
  <c r="AP93" i="10"/>
  <c r="Z43" i="11"/>
  <c r="X85" i="10"/>
  <c r="U2" i="12"/>
  <c r="E95" i="10" s="1"/>
  <c r="AB5" i="11"/>
  <c r="Z5" i="11"/>
  <c r="R85" i="10"/>
  <c r="U2" i="5"/>
  <c r="E96" i="10" s="1"/>
  <c r="N161" i="11"/>
  <c r="AM85" i="10"/>
  <c r="Z81" i="11"/>
  <c r="AD85" i="10"/>
  <c r="U2" i="13"/>
  <c r="F96" i="10" s="1"/>
  <c r="Z123" i="11"/>
  <c r="U2" i="14"/>
  <c r="F95" i="10" s="1"/>
  <c r="AJ85" i="10"/>
  <c r="R93" i="10"/>
  <c r="AF93" i="10"/>
  <c r="U93" i="10"/>
  <c r="AE93" i="10"/>
  <c r="AH138" i="10" s="1"/>
  <c r="X93" i="10"/>
  <c r="Q161" i="11"/>
  <c r="AN85" i="10"/>
  <c r="N2" i="15"/>
  <c r="E94" i="10" s="1"/>
  <c r="Q123" i="11"/>
  <c r="AH85" i="10"/>
  <c r="N2" i="14"/>
  <c r="D96" i="10" s="1"/>
  <c r="AD93" i="10"/>
  <c r="Y85" i="10"/>
  <c r="E81" i="11"/>
  <c r="C2" i="13"/>
  <c r="G91" i="10" s="1"/>
  <c r="N5" i="11"/>
  <c r="O85" i="10"/>
  <c r="J2" i="5"/>
  <c r="G92" i="10" s="1"/>
  <c r="H43" i="11"/>
  <c r="T85" i="10"/>
  <c r="G2" i="12"/>
  <c r="C96" i="10" s="1"/>
  <c r="E43" i="11"/>
  <c r="S85" i="10"/>
  <c r="C2" i="12"/>
  <c r="H91" i="10" s="1"/>
  <c r="O93" i="10"/>
  <c r="W85" i="10"/>
  <c r="N81" i="11"/>
  <c r="AA85" i="10"/>
  <c r="H5" i="11"/>
  <c r="N85" i="10"/>
  <c r="G2" i="5"/>
  <c r="C94" i="10" s="1"/>
  <c r="W123" i="11"/>
  <c r="AI85" i="10"/>
  <c r="H161" i="11"/>
  <c r="AL85" i="10"/>
  <c r="G2" i="15"/>
  <c r="C92" i="10" s="1"/>
  <c r="T93" i="10"/>
  <c r="AI93" i="10"/>
  <c r="AG93" i="10"/>
  <c r="S93" i="10"/>
  <c r="Q81" i="11"/>
  <c r="AB85" i="10"/>
  <c r="N2" i="13"/>
  <c r="D93" i="10" s="1"/>
  <c r="W93" i="10"/>
  <c r="AA93" i="10"/>
  <c r="AG142" i="10" l="1"/>
  <c r="AG141" i="10"/>
  <c r="AN137" i="10"/>
  <c r="AN140" i="10"/>
  <c r="U140" i="10"/>
  <c r="P137" i="10"/>
  <c r="AA141" i="10"/>
  <c r="Q41" i="10"/>
  <c r="I49" i="10" s="1"/>
  <c r="Q17" i="10"/>
  <c r="I25" i="10" s="1"/>
  <c r="AM138" i="10"/>
  <c r="AM139" i="10"/>
  <c r="Q2" i="13"/>
  <c r="H94" i="10" s="1"/>
  <c r="H41" i="10" s="1"/>
  <c r="AH140" i="10"/>
  <c r="Q65" i="10"/>
  <c r="I73" i="10" s="1"/>
  <c r="N65" i="10"/>
  <c r="M65" i="10"/>
  <c r="L65" i="10"/>
  <c r="Q5" i="10"/>
  <c r="I13" i="10" s="1"/>
  <c r="Q29" i="10"/>
  <c r="I37" i="10" s="1"/>
  <c r="O140" i="10"/>
  <c r="V138" i="10"/>
  <c r="Q53" i="10"/>
  <c r="I61" i="10" s="1"/>
  <c r="D74" i="10"/>
  <c r="D71" i="10"/>
  <c r="D65" i="10"/>
  <c r="E62" i="10"/>
  <c r="E53" i="10"/>
  <c r="E59" i="10"/>
  <c r="C53" i="10"/>
  <c r="C59" i="10"/>
  <c r="C62" i="10"/>
  <c r="E112" i="10"/>
  <c r="H47" i="10"/>
  <c r="E101" i="10"/>
  <c r="F14" i="10"/>
  <c r="F11" i="10"/>
  <c r="F5" i="10"/>
  <c r="C38" i="10"/>
  <c r="C35" i="10"/>
  <c r="C29" i="10"/>
  <c r="E100" i="10"/>
  <c r="E14" i="10"/>
  <c r="E5" i="10"/>
  <c r="E11" i="10"/>
  <c r="D53" i="10"/>
  <c r="D62" i="10"/>
  <c r="D59" i="10"/>
  <c r="C47" i="10"/>
  <c r="C50" i="10"/>
  <c r="C41" i="10"/>
  <c r="E103" i="10"/>
  <c r="H5" i="10"/>
  <c r="H11" i="10"/>
  <c r="H14" i="10"/>
  <c r="O137" i="10"/>
  <c r="AA137" i="10"/>
  <c r="AB141" i="10"/>
  <c r="E50" i="10"/>
  <c r="E41" i="10"/>
  <c r="E47" i="10"/>
  <c r="E65" i="10"/>
  <c r="E74" i="10"/>
  <c r="E71" i="10"/>
  <c r="F65" i="10"/>
  <c r="F74" i="10"/>
  <c r="F71" i="10"/>
  <c r="C23" i="10"/>
  <c r="C17" i="10"/>
  <c r="C26" i="10"/>
  <c r="D29" i="10"/>
  <c r="D38" i="10"/>
  <c r="D35" i="10"/>
  <c r="C65" i="10"/>
  <c r="C74" i="10"/>
  <c r="C71" i="10"/>
  <c r="F59" i="10"/>
  <c r="F53" i="10"/>
  <c r="F62" i="10"/>
  <c r="AM140" i="10"/>
  <c r="AN139" i="10"/>
  <c r="E106" i="10"/>
  <c r="G23" i="10"/>
  <c r="G17" i="10"/>
  <c r="G26" i="10"/>
  <c r="E102" i="10"/>
  <c r="G14" i="10"/>
  <c r="G5" i="10"/>
  <c r="G11" i="10"/>
  <c r="G65" i="10"/>
  <c r="G71" i="10"/>
  <c r="G74" i="10"/>
  <c r="D5" i="10"/>
  <c r="D11" i="10"/>
  <c r="D14" i="10"/>
  <c r="D50" i="10"/>
  <c r="D41" i="10"/>
  <c r="D47" i="10"/>
  <c r="AF138" i="10"/>
  <c r="AE142" i="10"/>
  <c r="AG139" i="10"/>
  <c r="AH137" i="10"/>
  <c r="AK139" i="10"/>
  <c r="AL140" i="10"/>
  <c r="AE137" i="10"/>
  <c r="AF139" i="10"/>
  <c r="AF137" i="10"/>
  <c r="AE139" i="10"/>
  <c r="AL141" i="10"/>
  <c r="AK142" i="10"/>
  <c r="N5" i="10"/>
  <c r="M5" i="10"/>
  <c r="L5" i="10"/>
  <c r="E99" i="10"/>
  <c r="AL142" i="10"/>
  <c r="AK141" i="10"/>
  <c r="Y139" i="10"/>
  <c r="Z138" i="10"/>
  <c r="S137" i="10"/>
  <c r="T142" i="10"/>
  <c r="O142" i="10"/>
  <c r="P139" i="10"/>
  <c r="J2" i="15"/>
  <c r="F93" i="10" s="1"/>
  <c r="T139" i="10"/>
  <c r="S141" i="10"/>
  <c r="AL138" i="10"/>
  <c r="AK137" i="10"/>
  <c r="S140" i="10"/>
  <c r="T138" i="10"/>
  <c r="U142" i="10"/>
  <c r="V137" i="10"/>
  <c r="V141" i="10"/>
  <c r="U139" i="10"/>
  <c r="O138" i="10"/>
  <c r="P141" i="10"/>
  <c r="O141" i="10"/>
  <c r="P138" i="10"/>
  <c r="Q2" i="15"/>
  <c r="H95" i="10" s="1"/>
  <c r="M53" i="10" s="1"/>
  <c r="AK138" i="10"/>
  <c r="AL137" i="10"/>
  <c r="Q2" i="14"/>
  <c r="G94" i="10" s="1"/>
  <c r="J2" i="13"/>
  <c r="E92" i="10" s="1"/>
  <c r="AE141" i="10"/>
  <c r="AF140" i="10"/>
  <c r="P142" i="10"/>
  <c r="O139" i="10"/>
  <c r="AB138" i="10"/>
  <c r="AA139" i="10"/>
  <c r="T141" i="10"/>
  <c r="S139" i="10"/>
  <c r="M138" i="10"/>
  <c r="N141" i="10"/>
  <c r="V142" i="10"/>
  <c r="U137" i="10"/>
  <c r="Y141" i="10"/>
  <c r="Z137" i="10"/>
  <c r="Y138" i="10"/>
  <c r="Z139" i="10"/>
  <c r="AM137" i="10"/>
  <c r="AN138" i="10"/>
  <c r="AB139" i="10"/>
  <c r="AA138" i="10"/>
  <c r="U138" i="10"/>
  <c r="V140" i="10"/>
  <c r="AF141" i="10"/>
  <c r="AE140" i="10"/>
  <c r="AK140" i="10"/>
  <c r="AL139" i="10"/>
  <c r="AG138" i="10"/>
  <c r="AH142" i="10"/>
  <c r="T137" i="10"/>
  <c r="S142" i="10"/>
  <c r="M142" i="10"/>
  <c r="N139" i="10"/>
  <c r="AN141" i="10"/>
  <c r="AM142" i="10"/>
  <c r="J2" i="12"/>
  <c r="F92" i="10" s="1"/>
  <c r="J2" i="14"/>
  <c r="H92" i="10" s="1"/>
  <c r="Y140" i="10"/>
  <c r="Z142" i="10"/>
  <c r="N140" i="10"/>
  <c r="M137" i="10"/>
  <c r="N138" i="10"/>
  <c r="M141" i="10"/>
  <c r="AG140" i="10"/>
  <c r="AH141" i="10"/>
  <c r="Q2" i="12"/>
  <c r="G93" i="10" s="1"/>
  <c r="Z141" i="10"/>
  <c r="Y137" i="10"/>
  <c r="V139" i="10"/>
  <c r="U141" i="10"/>
  <c r="T140" i="10"/>
  <c r="S138" i="10"/>
  <c r="AF142" i="10"/>
  <c r="AE138" i="10"/>
  <c r="Q2" i="5"/>
  <c r="H93" i="10" s="1"/>
  <c r="AB140" i="10"/>
  <c r="AA142" i="10"/>
  <c r="AH139" i="10"/>
  <c r="AG137" i="10"/>
  <c r="Y142" i="10"/>
  <c r="Z140" i="10"/>
  <c r="M139" i="10"/>
  <c r="N142" i="10"/>
  <c r="AN142" i="10"/>
  <c r="AM141" i="10"/>
  <c r="AA140" i="10"/>
  <c r="AB142" i="10"/>
  <c r="M140" i="10"/>
  <c r="N137" i="10"/>
  <c r="E11" i="16" l="1"/>
  <c r="B240" i="16"/>
  <c r="B256" i="16"/>
  <c r="E141" i="16"/>
  <c r="E140" i="16"/>
  <c r="B254" i="16"/>
  <c r="L17" i="10"/>
  <c r="S65" i="10" s="1"/>
  <c r="L41" i="10"/>
  <c r="H50" i="10"/>
  <c r="N53" i="10"/>
  <c r="L53" i="10"/>
  <c r="N41" i="10"/>
  <c r="M41" i="10"/>
  <c r="M17" i="10"/>
  <c r="N17" i="10"/>
  <c r="P149" i="10"/>
  <c r="M148" i="10"/>
  <c r="N29" i="10"/>
  <c r="L29" i="10"/>
  <c r="M29" i="10"/>
  <c r="O148" i="10"/>
  <c r="P148" i="10"/>
  <c r="N150" i="10"/>
  <c r="O150" i="10"/>
  <c r="N146" i="10"/>
  <c r="M150" i="10"/>
  <c r="M149" i="10"/>
  <c r="O149" i="10"/>
  <c r="E113" i="10"/>
  <c r="H59" i="10"/>
  <c r="H62" i="10"/>
  <c r="H53" i="10"/>
  <c r="P151" i="10"/>
  <c r="P147" i="10"/>
  <c r="O151" i="10"/>
  <c r="N147" i="10"/>
  <c r="M147" i="10"/>
  <c r="P150" i="10"/>
  <c r="E107" i="10"/>
  <c r="H23" i="10"/>
  <c r="H26" i="10"/>
  <c r="H17" i="10"/>
  <c r="M146" i="10"/>
  <c r="O5" i="10" s="1"/>
  <c r="I5" i="10" s="1"/>
  <c r="N148" i="10"/>
  <c r="E104" i="10"/>
  <c r="E26" i="10"/>
  <c r="E23" i="10"/>
  <c r="E17" i="10"/>
  <c r="O147" i="10"/>
  <c r="O146" i="10"/>
  <c r="M151" i="10"/>
  <c r="O65" i="10" s="1"/>
  <c r="E111" i="10"/>
  <c r="G47" i="10"/>
  <c r="G41" i="10"/>
  <c r="G50" i="10"/>
  <c r="E105" i="10"/>
  <c r="F26" i="10"/>
  <c r="F17" i="10"/>
  <c r="F23" i="10"/>
  <c r="N151" i="10"/>
  <c r="E110" i="10"/>
  <c r="H35" i="10"/>
  <c r="H38" i="10"/>
  <c r="H29" i="10"/>
  <c r="N149" i="10"/>
  <c r="E109" i="10"/>
  <c r="G35" i="10"/>
  <c r="G29" i="10"/>
  <c r="G38" i="10"/>
  <c r="P146" i="10"/>
  <c r="E108" i="10"/>
  <c r="F29" i="10"/>
  <c r="F35" i="10"/>
  <c r="F38" i="10"/>
  <c r="E98" i="16" l="1"/>
  <c r="B251" i="16"/>
  <c r="B245" i="16"/>
  <c r="E54" i="16"/>
  <c r="Z251" i="16"/>
  <c r="W98" i="16"/>
  <c r="A149" i="16"/>
  <c r="A154" i="16"/>
  <c r="A169" i="16"/>
  <c r="A144" i="16"/>
  <c r="A164" i="16"/>
  <c r="A159" i="16"/>
  <c r="A155" i="16"/>
  <c r="A150" i="16"/>
  <c r="A160" i="16"/>
  <c r="A170" i="16"/>
  <c r="A165" i="16"/>
  <c r="A145" i="16"/>
  <c r="Z240" i="16"/>
  <c r="W11" i="16"/>
  <c r="Z256" i="16"/>
  <c r="W141" i="16"/>
  <c r="Z260" i="16"/>
  <c r="W183" i="16"/>
  <c r="A199" i="16" s="1"/>
  <c r="E97" i="16"/>
  <c r="B249" i="16"/>
  <c r="Z249" i="16"/>
  <c r="W97" i="16"/>
  <c r="A25" i="16"/>
  <c r="A30" i="16"/>
  <c r="A20" i="16"/>
  <c r="A15" i="16"/>
  <c r="A35" i="16"/>
  <c r="A40" i="16"/>
  <c r="W54" i="16"/>
  <c r="Z245" i="16"/>
  <c r="B260" i="16"/>
  <c r="E183" i="16"/>
  <c r="Z254" i="16"/>
  <c r="W140" i="16"/>
  <c r="S17" i="10"/>
  <c r="O41" i="10"/>
  <c r="I41" i="10" s="1"/>
  <c r="O53" i="10"/>
  <c r="I53" i="10" s="1"/>
  <c r="O29" i="10"/>
  <c r="I29" i="10" s="1"/>
  <c r="P41" i="10"/>
  <c r="I45" i="10" s="1"/>
  <c r="U5" i="10"/>
  <c r="P53" i="10"/>
  <c r="I57" i="10" s="1"/>
  <c r="O17" i="10"/>
  <c r="I65" i="10"/>
  <c r="U65" i="10"/>
  <c r="P17" i="10"/>
  <c r="I21" i="10" s="1"/>
  <c r="S29" i="10"/>
  <c r="P29" i="10"/>
  <c r="S53" i="10"/>
  <c r="S5" i="10"/>
  <c r="S41" i="10"/>
  <c r="P65" i="10"/>
  <c r="I69" i="10" s="1"/>
  <c r="P5" i="10"/>
  <c r="I9" i="10" s="1"/>
  <c r="A37" i="16" l="1"/>
  <c r="A27" i="16"/>
  <c r="A32" i="16"/>
  <c r="A17" i="16"/>
  <c r="A22" i="16"/>
  <c r="A42" i="16"/>
  <c r="A78" i="16"/>
  <c r="A83" i="16"/>
  <c r="A63" i="16"/>
  <c r="A73" i="16"/>
  <c r="A68" i="16"/>
  <c r="A58" i="16"/>
  <c r="A85" i="16"/>
  <c r="A65" i="16"/>
  <c r="A75" i="16"/>
  <c r="A70" i="16"/>
  <c r="A80" i="16"/>
  <c r="A60" i="16"/>
  <c r="A204" i="16"/>
  <c r="A209" i="16"/>
  <c r="A189" i="16"/>
  <c r="A214" i="16"/>
  <c r="A194" i="16"/>
  <c r="A113" i="16"/>
  <c r="A118" i="16"/>
  <c r="A123" i="16"/>
  <c r="A103" i="16"/>
  <c r="A128" i="16"/>
  <c r="A108" i="16"/>
  <c r="A127" i="16"/>
  <c r="A117" i="16"/>
  <c r="A122" i="16"/>
  <c r="A102" i="16"/>
  <c r="A112" i="16"/>
  <c r="A107" i="16"/>
  <c r="A207" i="16"/>
  <c r="A187" i="16"/>
  <c r="A202" i="16"/>
  <c r="A212" i="16"/>
  <c r="A192" i="16"/>
  <c r="A197" i="16"/>
  <c r="A156" i="16"/>
  <c r="A151" i="16"/>
  <c r="A146" i="16"/>
  <c r="A161" i="16"/>
  <c r="A171" i="16"/>
  <c r="A166" i="16"/>
  <c r="A147" i="16"/>
  <c r="A172" i="16"/>
  <c r="A152" i="16"/>
  <c r="A162" i="16"/>
  <c r="A157" i="16"/>
  <c r="A167" i="16"/>
  <c r="A124" i="16"/>
  <c r="A119" i="16"/>
  <c r="A104" i="16"/>
  <c r="A129" i="16"/>
  <c r="A109" i="16"/>
  <c r="A114" i="16"/>
  <c r="A111" i="16"/>
  <c r="A116" i="16"/>
  <c r="A126" i="16"/>
  <c r="A106" i="16"/>
  <c r="A121" i="16"/>
  <c r="A101" i="16"/>
  <c r="U53" i="10"/>
  <c r="U29" i="10"/>
  <c r="U41" i="10"/>
  <c r="AA41" i="10"/>
  <c r="X41" i="10"/>
  <c r="X65" i="10"/>
  <c r="X53" i="10"/>
  <c r="X5" i="10"/>
  <c r="U17" i="10"/>
  <c r="AA17" i="10"/>
  <c r="X17" i="10"/>
  <c r="AA53" i="10"/>
  <c r="I33" i="10"/>
  <c r="AA29" i="10"/>
  <c r="X29" i="10"/>
  <c r="I17" i="10"/>
  <c r="AA65" i="10"/>
  <c r="AA5" i="10"/>
  <c r="T41" i="10"/>
  <c r="T53" i="10"/>
  <c r="T29" i="10"/>
  <c r="T5" i="10"/>
  <c r="T65" i="10"/>
  <c r="T17" i="10"/>
  <c r="V41" i="10" l="1"/>
  <c r="V29" i="10"/>
  <c r="V53" i="10"/>
  <c r="V17" i="10"/>
  <c r="V65" i="10"/>
  <c r="V5" i="10"/>
  <c r="W65" i="10" l="1"/>
  <c r="Y65" i="10" s="1"/>
  <c r="W5" i="10"/>
  <c r="Y5" i="10" s="1"/>
  <c r="W53" i="10"/>
  <c r="Y53" i="10" s="1"/>
  <c r="W41" i="10"/>
  <c r="Y41" i="10" s="1"/>
  <c r="W17" i="10"/>
  <c r="Y17" i="10" s="1"/>
  <c r="W29" i="10"/>
  <c r="Y29" i="10" s="1"/>
  <c r="Z65" i="10" l="1"/>
  <c r="AB65" i="10" s="1"/>
  <c r="AD65" i="10" s="1"/>
  <c r="Z53" i="10"/>
  <c r="AB53" i="10" s="1"/>
  <c r="AD53" i="10" s="1"/>
  <c r="Z5" i="10"/>
  <c r="AB5" i="10" s="1"/>
  <c r="Z41" i="10"/>
  <c r="AB41" i="10" s="1"/>
  <c r="Z29" i="10"/>
  <c r="AB29" i="10" s="1"/>
  <c r="AD29" i="10" s="1"/>
  <c r="Z17" i="10"/>
  <c r="AB17" i="10" s="1"/>
  <c r="AH17" i="10" s="1"/>
  <c r="AH5" i="10" l="1"/>
  <c r="AD5" i="10"/>
  <c r="AC65" i="10"/>
  <c r="AH41" i="10"/>
  <c r="AD41" i="10"/>
  <c r="AC5" i="10"/>
  <c r="AH53" i="10"/>
  <c r="AH65" i="10"/>
  <c r="AD17" i="10"/>
  <c r="AC41" i="10"/>
  <c r="AC17" i="10"/>
  <c r="AE17" i="10" s="1"/>
  <c r="AH29" i="10"/>
  <c r="AC29" i="10"/>
  <c r="AC53" i="10"/>
  <c r="AE29" i="10" l="1"/>
  <c r="AE41" i="10"/>
  <c r="AE53" i="10"/>
  <c r="AE5" i="10"/>
  <c r="AE65" i="10"/>
  <c r="AD77" i="10"/>
  <c r="AF77" i="10" s="1"/>
  <c r="AF53" i="10" s="1"/>
  <c r="AG53" i="10" s="1"/>
  <c r="AJ53" i="10" s="1"/>
  <c r="AK53" i="10" l="1"/>
  <c r="J53" i="10" s="1"/>
  <c r="AF17" i="10"/>
  <c r="AG17" i="10" s="1"/>
  <c r="AJ17" i="10" s="1"/>
  <c r="AF5" i="10"/>
  <c r="AG5" i="10" s="1"/>
  <c r="AF29" i="10"/>
  <c r="AG29" i="10" s="1"/>
  <c r="AJ29" i="10" s="1"/>
  <c r="AF41" i="10"/>
  <c r="AG41" i="10" s="1"/>
  <c r="AJ41" i="10" s="1"/>
  <c r="AF65" i="10"/>
  <c r="AG65" i="10" s="1"/>
  <c r="AJ65" i="10" s="1"/>
  <c r="AK65" i="10" l="1"/>
  <c r="J65" i="10" s="1"/>
  <c r="AK41" i="10"/>
  <c r="J41" i="10" s="1"/>
  <c r="AK29" i="10"/>
  <c r="J29" i="10" s="1"/>
  <c r="AJ5" i="10"/>
  <c r="AK17" i="10"/>
  <c r="J17" i="10" s="1"/>
  <c r="AK5" i="10" l="1"/>
  <c r="J5"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<sst xmlns="http://schemas.openxmlformats.org/spreadsheetml/2006/main" count="1146" uniqueCount="202">
  <si>
    <t>　</t>
    <phoneticPr fontId="3"/>
  </si>
  <si>
    <t>リーグ名</t>
    <rPh sb="3" eb="4">
      <t>メイ</t>
    </rPh>
    <phoneticPr fontId="3"/>
  </si>
  <si>
    <t>部</t>
    <rPh sb="0" eb="1">
      <t>ブ</t>
    </rPh>
    <phoneticPr fontId="3"/>
  </si>
  <si>
    <t>当番校</t>
    <rPh sb="0" eb="2">
      <t>トウバン</t>
    </rPh>
    <rPh sb="2" eb="3">
      <t>コウ</t>
    </rPh>
    <phoneticPr fontId="3"/>
  </si>
  <si>
    <t>大学名</t>
    <rPh sb="0" eb="3">
      <t>ダイガクメイ</t>
    </rPh>
    <phoneticPr fontId="3"/>
  </si>
  <si>
    <t>部長</t>
    <rPh sb="0" eb="2">
      <t>ブチョウ</t>
    </rPh>
    <phoneticPr fontId="3"/>
  </si>
  <si>
    <t>監督</t>
    <rPh sb="0" eb="2">
      <t>カントク</t>
    </rPh>
    <phoneticPr fontId="3"/>
  </si>
  <si>
    <t>コーチ①</t>
    <phoneticPr fontId="3"/>
  </si>
  <si>
    <t>コーチ②</t>
    <phoneticPr fontId="3"/>
  </si>
  <si>
    <t>主将</t>
    <rPh sb="0" eb="2">
      <t>シュショウ</t>
    </rPh>
    <phoneticPr fontId="3"/>
  </si>
  <si>
    <t>主務</t>
    <rPh sb="0" eb="2">
      <t>シュム</t>
    </rPh>
    <phoneticPr fontId="3"/>
  </si>
  <si>
    <t>対</t>
    <rPh sb="0" eb="1">
      <t>タイ</t>
    </rPh>
    <phoneticPr fontId="2"/>
  </si>
  <si>
    <t>S1</t>
    <phoneticPr fontId="2"/>
  </si>
  <si>
    <t>S2</t>
    <phoneticPr fontId="2"/>
  </si>
  <si>
    <t>D1</t>
    <phoneticPr fontId="2"/>
  </si>
  <si>
    <t>D2</t>
    <phoneticPr fontId="2"/>
  </si>
  <si>
    <t>S3</t>
    <phoneticPr fontId="2"/>
  </si>
  <si>
    <t>1　回　転</t>
    <rPh sb="2" eb="3">
      <t>カイ</t>
    </rPh>
    <rPh sb="4" eb="5">
      <t>テン</t>
    </rPh>
    <phoneticPr fontId="2"/>
  </si>
  <si>
    <t>2　回　転</t>
    <rPh sb="2" eb="3">
      <t>カイ</t>
    </rPh>
    <rPh sb="4" eb="5">
      <t>テン</t>
    </rPh>
    <phoneticPr fontId="2"/>
  </si>
  <si>
    <t>3　回　転</t>
    <rPh sb="2" eb="3">
      <t>カイ</t>
    </rPh>
    <rPh sb="4" eb="5">
      <t>テン</t>
    </rPh>
    <phoneticPr fontId="2"/>
  </si>
  <si>
    <t>4 回　転</t>
    <rPh sb="2" eb="3">
      <t>カイ</t>
    </rPh>
    <rPh sb="4" eb="5">
      <t>テン</t>
    </rPh>
    <phoneticPr fontId="2"/>
  </si>
  <si>
    <t>5 回　転</t>
    <rPh sb="2" eb="3">
      <t>カイ</t>
    </rPh>
    <rPh sb="4" eb="5">
      <t>テン</t>
    </rPh>
    <phoneticPr fontId="2"/>
  </si>
  <si>
    <t>1回転</t>
    <rPh sb="1" eb="2">
      <t>カイ</t>
    </rPh>
    <rPh sb="2" eb="3">
      <t>テン</t>
    </rPh>
    <phoneticPr fontId="2"/>
  </si>
  <si>
    <t>2回転</t>
    <rPh sb="1" eb="2">
      <t>カイ</t>
    </rPh>
    <rPh sb="2" eb="3">
      <t>テン</t>
    </rPh>
    <phoneticPr fontId="2"/>
  </si>
  <si>
    <t>3回転</t>
    <rPh sb="1" eb="2">
      <t>カイ</t>
    </rPh>
    <rPh sb="2" eb="3">
      <t>テン</t>
    </rPh>
    <phoneticPr fontId="2"/>
  </si>
  <si>
    <t>4回転</t>
    <rPh sb="1" eb="2">
      <t>カイ</t>
    </rPh>
    <rPh sb="2" eb="3">
      <t>テン</t>
    </rPh>
    <phoneticPr fontId="2"/>
  </si>
  <si>
    <t>5回転</t>
    <rPh sb="1" eb="2">
      <t>カイ</t>
    </rPh>
    <rPh sb="2" eb="3">
      <t>テン</t>
    </rPh>
    <phoneticPr fontId="2"/>
  </si>
  <si>
    <t>-</t>
    <phoneticPr fontId="2"/>
  </si>
  <si>
    <t>勝敗</t>
    <rPh sb="0" eb="2">
      <t>ショウハイ</t>
    </rPh>
    <phoneticPr fontId="3"/>
  </si>
  <si>
    <t>順位</t>
    <rPh sb="0" eb="2">
      <t>ジュンイ</t>
    </rPh>
    <phoneticPr fontId="3"/>
  </si>
  <si>
    <t>大会方式</t>
    <rPh sb="0" eb="4">
      <t>タイカイホウシキ</t>
    </rPh>
    <phoneticPr fontId="3"/>
  </si>
  <si>
    <t>点</t>
    <rPh sb="0" eb="1">
      <t>テン</t>
    </rPh>
    <phoneticPr fontId="2"/>
  </si>
  <si>
    <t>ゲームマッチ</t>
    <phoneticPr fontId="2"/>
  </si>
  <si>
    <t>↑ 15 or 21 点を入力してください</t>
    <rPh sb="11" eb="12">
      <t>テン</t>
    </rPh>
    <rPh sb="13" eb="15">
      <t>ニュウリョク</t>
    </rPh>
    <phoneticPr fontId="2"/>
  </si>
  <si>
    <t>リーグ戦</t>
    <phoneticPr fontId="2"/>
  </si>
  <si>
    <t>関東大学バドミントン</t>
    <rPh sb="0" eb="4">
      <t>カントウダイガク</t>
    </rPh>
    <phoneticPr fontId="2"/>
  </si>
  <si>
    <t>加盟大学一覧 （前リーグ順位順に記入すること）</t>
    <rPh sb="0" eb="2">
      <t>カメイ</t>
    </rPh>
    <rPh sb="2" eb="4">
      <t>ダイガク</t>
    </rPh>
    <rPh sb="4" eb="6">
      <t>イチラン</t>
    </rPh>
    <rPh sb="8" eb="9">
      <t>ゼン</t>
    </rPh>
    <rPh sb="12" eb="14">
      <t>ジュンイ</t>
    </rPh>
    <rPh sb="14" eb="15">
      <t>ジュン</t>
    </rPh>
    <rPh sb="16" eb="18">
      <t>キニュウ</t>
    </rPh>
    <phoneticPr fontId="3"/>
  </si>
  <si>
    <t>全対抗棄権フラグ</t>
    <rPh sb="0" eb="5">
      <t>ゼンタイコウキケン</t>
    </rPh>
    <phoneticPr fontId="2"/>
  </si>
  <si>
    <t>5-1</t>
    <phoneticPr fontId="2"/>
  </si>
  <si>
    <t>4-1</t>
    <phoneticPr fontId="2"/>
  </si>
  <si>
    <t>1-1</t>
    <phoneticPr fontId="2"/>
  </si>
  <si>
    <t>3-1</t>
    <phoneticPr fontId="2"/>
  </si>
  <si>
    <t>3-2</t>
    <phoneticPr fontId="2"/>
  </si>
  <si>
    <t>2-1</t>
    <phoneticPr fontId="2"/>
  </si>
  <si>
    <t>1-2</t>
    <phoneticPr fontId="2"/>
  </si>
  <si>
    <t>5-2</t>
    <phoneticPr fontId="2"/>
  </si>
  <si>
    <t>2-2</t>
    <phoneticPr fontId="2"/>
  </si>
  <si>
    <t>4-2</t>
    <phoneticPr fontId="2"/>
  </si>
  <si>
    <t>1-3</t>
    <phoneticPr fontId="2"/>
  </si>
  <si>
    <t>2-3</t>
    <phoneticPr fontId="2"/>
  </si>
  <si>
    <t>3-3</t>
    <phoneticPr fontId="2"/>
  </si>
  <si>
    <t>4-3</t>
    <phoneticPr fontId="2"/>
  </si>
  <si>
    <t>5-3</t>
    <phoneticPr fontId="2"/>
  </si>
  <si>
    <t>対戦校 A</t>
    <rPh sb="0" eb="3">
      <t>タイセンコウ</t>
    </rPh>
    <phoneticPr fontId="2"/>
  </si>
  <si>
    <t>対戦校 B</t>
    <rPh sb="0" eb="3">
      <t>タイセンコウ</t>
    </rPh>
    <phoneticPr fontId="2"/>
  </si>
  <si>
    <t>検索条件</t>
    <rPh sb="0" eb="2">
      <t>ケンサク</t>
    </rPh>
    <rPh sb="2" eb="4">
      <t>ジョウケン</t>
    </rPh>
    <phoneticPr fontId="2"/>
  </si>
  <si>
    <t>結果</t>
    <rPh sb="0" eb="2">
      <t>ケッカ</t>
    </rPh>
    <phoneticPr fontId="2"/>
  </si>
  <si>
    <t>試合番号</t>
    <rPh sb="0" eb="4">
      <t>シアイバンゴウ</t>
    </rPh>
    <phoneticPr fontId="2"/>
  </si>
  <si>
    <t>LR</t>
    <phoneticPr fontId="2"/>
  </si>
  <si>
    <t>大学名</t>
    <rPh sb="0" eb="3">
      <t>ダイガクメイ</t>
    </rPh>
    <phoneticPr fontId="2"/>
  </si>
  <si>
    <t>対戦校</t>
    <rPh sb="0" eb="3">
      <t>タイセンコウ</t>
    </rPh>
    <phoneticPr fontId="2"/>
  </si>
  <si>
    <t>マッチカウント</t>
    <phoneticPr fontId="2"/>
  </si>
  <si>
    <t>マッチ棄権フラグ</t>
    <rPh sb="3" eb="5">
      <t>キケン</t>
    </rPh>
    <phoneticPr fontId="2"/>
  </si>
  <si>
    <t>ゲーム 1 カウント</t>
  </si>
  <si>
    <t>ゲーム 2 カウント</t>
  </si>
  <si>
    <t>ゲーム 3 カウント</t>
  </si>
  <si>
    <t>ゲーム 4 カウント</t>
  </si>
  <si>
    <t>ゲーム 5 カウント</t>
  </si>
  <si>
    <t>ゲーム合計</t>
    <rPh sb="3" eb="5">
      <t>ゴウケイ</t>
    </rPh>
    <phoneticPr fontId="2"/>
  </si>
  <si>
    <t>ゲーム 1 棄権フラグ</t>
    <rPh sb="6" eb="8">
      <t>キケン</t>
    </rPh>
    <phoneticPr fontId="2"/>
  </si>
  <si>
    <t>ゲーム 2 棄権フラグ</t>
    <rPh sb="6" eb="8">
      <t>キケン</t>
    </rPh>
    <phoneticPr fontId="2"/>
  </si>
  <si>
    <t>ゲーム 3 棄権フラグ</t>
    <rPh sb="6" eb="8">
      <t>キケン</t>
    </rPh>
    <phoneticPr fontId="2"/>
  </si>
  <si>
    <t>ゲーム 4 棄権フラグ</t>
    <rPh sb="6" eb="8">
      <t>キケン</t>
    </rPh>
    <phoneticPr fontId="2"/>
  </si>
  <si>
    <t>ゲーム 5 棄権フラグ</t>
    <rPh sb="6" eb="8">
      <t>キケン</t>
    </rPh>
    <phoneticPr fontId="2"/>
  </si>
  <si>
    <t>ポイント 1-1 カウント</t>
  </si>
  <si>
    <t>ポイント 1-2 カウント</t>
  </si>
  <si>
    <t>ポイント 1-3 カウント</t>
  </si>
  <si>
    <t>ポイント 2-1 カウント</t>
  </si>
  <si>
    <t>ポイント 2-2 カウント</t>
  </si>
  <si>
    <t>ポイント 2-3 カウント</t>
  </si>
  <si>
    <t>ポイント 3-1 カウント</t>
  </si>
  <si>
    <t>ポイント 3-2 カウント</t>
  </si>
  <si>
    <t>ポイント 3-3 カウント</t>
  </si>
  <si>
    <t>ポイント 4-1 カウント</t>
  </si>
  <si>
    <t>ポイント 4-2 カウント</t>
  </si>
  <si>
    <t>ポイント 4-3 カウント</t>
  </si>
  <si>
    <t>ポイント 5-1 カウント</t>
  </si>
  <si>
    <t>ポイント 5-2 カウント</t>
  </si>
  <si>
    <t>ポイント 5-3 カウント</t>
  </si>
  <si>
    <t>ポイント合計</t>
    <rPh sb="4" eb="6">
      <t>ゴウケイ</t>
    </rPh>
    <phoneticPr fontId="2"/>
  </si>
  <si>
    <t>ポイント 1-1 棄権フラグ</t>
    <rPh sb="9" eb="11">
      <t>キケン</t>
    </rPh>
    <phoneticPr fontId="2"/>
  </si>
  <si>
    <t>ポイント 1-2 棄権フラグ</t>
    <rPh sb="9" eb="11">
      <t>キケン</t>
    </rPh>
    <phoneticPr fontId="2"/>
  </si>
  <si>
    <t>ポイント 1-3 棄権フラグ</t>
    <rPh sb="9" eb="11">
      <t>キケン</t>
    </rPh>
    <phoneticPr fontId="2"/>
  </si>
  <si>
    <t>ポイント 2-1 棄権フラグ</t>
    <rPh sb="9" eb="11">
      <t>キケン</t>
    </rPh>
    <phoneticPr fontId="2"/>
  </si>
  <si>
    <t>ポイント 2-2 棄権フラグ</t>
    <rPh sb="9" eb="11">
      <t>キケン</t>
    </rPh>
    <phoneticPr fontId="2"/>
  </si>
  <si>
    <t>ポイント 2-3 棄権フラグ</t>
    <rPh sb="9" eb="11">
      <t>キケン</t>
    </rPh>
    <phoneticPr fontId="2"/>
  </si>
  <si>
    <t>ポイント 3-1 棄権フラグ</t>
    <rPh sb="9" eb="11">
      <t>キケン</t>
    </rPh>
    <phoneticPr fontId="2"/>
  </si>
  <si>
    <t>ポイント 3-2 棄権フラグ</t>
    <rPh sb="9" eb="11">
      <t>キケン</t>
    </rPh>
    <phoneticPr fontId="2"/>
  </si>
  <si>
    <t>ポイント 3-3 棄権フラグ</t>
    <rPh sb="9" eb="11">
      <t>キケン</t>
    </rPh>
    <phoneticPr fontId="2"/>
  </si>
  <si>
    <t>ポイント 4-1 棄権フラグ</t>
    <rPh sb="9" eb="11">
      <t>キケン</t>
    </rPh>
    <phoneticPr fontId="2"/>
  </si>
  <si>
    <t>ポイント 4-2 棄権フラグ</t>
    <rPh sb="9" eb="11">
      <t>キケン</t>
    </rPh>
    <phoneticPr fontId="2"/>
  </si>
  <si>
    <t>ポイント 4-3 棄権フラグ</t>
    <rPh sb="9" eb="11">
      <t>キケン</t>
    </rPh>
    <phoneticPr fontId="2"/>
  </si>
  <si>
    <t>ポイント 5-1 棄権フラグ</t>
    <rPh sb="9" eb="11">
      <t>キケン</t>
    </rPh>
    <phoneticPr fontId="2"/>
  </si>
  <si>
    <t>ポイント 5-2 棄権フラグ</t>
    <rPh sb="9" eb="11">
      <t>キケン</t>
    </rPh>
    <phoneticPr fontId="2"/>
  </si>
  <si>
    <t>ポイント 5-3 棄権フラグ</t>
    <rPh sb="9" eb="11">
      <t>キケン</t>
    </rPh>
    <phoneticPr fontId="2"/>
  </si>
  <si>
    <t>回転別集計</t>
    <rPh sb="0" eb="2">
      <t>カイテン</t>
    </rPh>
    <rPh sb="2" eb="3">
      <t>ベツ</t>
    </rPh>
    <rPh sb="3" eb="5">
      <t>シュウケイ</t>
    </rPh>
    <phoneticPr fontId="2"/>
  </si>
  <si>
    <t>大学別集計</t>
    <rPh sb="0" eb="3">
      <t>ダイガクベツ</t>
    </rPh>
    <rPh sb="3" eb="5">
      <t>シュウケイ</t>
    </rPh>
    <phoneticPr fontId="2"/>
  </si>
  <si>
    <t>勝数</t>
    <rPh sb="0" eb="1">
      <t>カ</t>
    </rPh>
    <rPh sb="1" eb="2">
      <t>スウ</t>
    </rPh>
    <phoneticPr fontId="3"/>
  </si>
  <si>
    <t>負数</t>
    <rPh sb="0" eb="1">
      <t>マ</t>
    </rPh>
    <rPh sb="1" eb="2">
      <t>スウ</t>
    </rPh>
    <phoneticPr fontId="3"/>
  </si>
  <si>
    <t>分数</t>
    <rPh sb="0" eb="1">
      <t>ワ</t>
    </rPh>
    <rPh sb="1" eb="2">
      <t>スウ</t>
    </rPh>
    <phoneticPr fontId="2"/>
  </si>
  <si>
    <t>取得マッチ数</t>
    <rPh sb="0" eb="2">
      <t>シュトク</t>
    </rPh>
    <rPh sb="5" eb="6">
      <t>スウ</t>
    </rPh>
    <phoneticPr fontId="3"/>
  </si>
  <si>
    <t>得失ゲーム数</t>
    <rPh sb="0" eb="2">
      <t>トクシツ</t>
    </rPh>
    <rPh sb="5" eb="6">
      <t>スウ</t>
    </rPh>
    <phoneticPr fontId="3"/>
  </si>
  <si>
    <t>得失
ポイント数</t>
    <rPh sb="0" eb="2">
      <t>トクシツ</t>
    </rPh>
    <rPh sb="7" eb="8">
      <t>スウ</t>
    </rPh>
    <phoneticPr fontId="3"/>
  </si>
  <si>
    <t>L</t>
    <phoneticPr fontId="2"/>
  </si>
  <si>
    <t>R</t>
    <phoneticPr fontId="2"/>
  </si>
  <si>
    <t>勝敗順位</t>
    <rPh sb="0" eb="2">
      <t>ショウハイ</t>
    </rPh>
    <rPh sb="2" eb="4">
      <t>ジュンイ</t>
    </rPh>
    <phoneticPr fontId="2"/>
  </si>
  <si>
    <t>勝敗同値フラグ</t>
    <rPh sb="0" eb="2">
      <t>ショウハイ</t>
    </rPh>
    <rPh sb="2" eb="4">
      <t>ドウチ</t>
    </rPh>
    <phoneticPr fontId="2"/>
  </si>
  <si>
    <t>マッチ順位</t>
    <rPh sb="3" eb="5">
      <t>ジュンイ</t>
    </rPh>
    <phoneticPr fontId="2"/>
  </si>
  <si>
    <t>マッチ同値フラグ</t>
    <rPh sb="3" eb="5">
      <t>ドウチ</t>
    </rPh>
    <phoneticPr fontId="2"/>
  </si>
  <si>
    <t>ゲーム順位</t>
    <rPh sb="3" eb="5">
      <t>ジュンイ</t>
    </rPh>
    <phoneticPr fontId="2"/>
  </si>
  <si>
    <t>ゲーム同値フラグ</t>
    <rPh sb="3" eb="5">
      <t>ドウチ</t>
    </rPh>
    <phoneticPr fontId="2"/>
  </si>
  <si>
    <t>ポイント順位</t>
    <rPh sb="4" eb="6">
      <t>ジュンイ</t>
    </rPh>
    <phoneticPr fontId="2"/>
  </si>
  <si>
    <t>ポイント同値フラグ</t>
    <rPh sb="4" eb="6">
      <t>ドウチ</t>
    </rPh>
    <phoneticPr fontId="2"/>
  </si>
  <si>
    <t>直接対決確認</t>
    <rPh sb="0" eb="2">
      <t>チョクセツ</t>
    </rPh>
    <rPh sb="2" eb="4">
      <t>タイケツ</t>
    </rPh>
    <rPh sb="4" eb="6">
      <t>カクニン</t>
    </rPh>
    <phoneticPr fontId="2"/>
  </si>
  <si>
    <t>同順位確認</t>
    <rPh sb="0" eb="1">
      <t>ドウ</t>
    </rPh>
    <rPh sb="1" eb="3">
      <t>ジュンイ</t>
    </rPh>
    <rPh sb="3" eb="5">
      <t>カクニン</t>
    </rPh>
    <phoneticPr fontId="2"/>
  </si>
  <si>
    <t>直接対決勝敗</t>
    <rPh sb="0" eb="2">
      <t>チョクセツ</t>
    </rPh>
    <rPh sb="2" eb="4">
      <t>タイケツ</t>
    </rPh>
    <rPh sb="4" eb="6">
      <t>ショウハイ</t>
    </rPh>
    <phoneticPr fontId="2"/>
  </si>
  <si>
    <t>直接対決反映順位</t>
    <rPh sb="0" eb="2">
      <t>チョクセツ</t>
    </rPh>
    <rPh sb="2" eb="4">
      <t>タイケツ</t>
    </rPh>
    <rPh sb="4" eb="6">
      <t>ハンエイ</t>
    </rPh>
    <rPh sb="6" eb="8">
      <t>ジュンイ</t>
    </rPh>
    <phoneticPr fontId="2"/>
  </si>
  <si>
    <t>順位集計</t>
    <rPh sb="0" eb="2">
      <t>ジュンイ</t>
    </rPh>
    <rPh sb="2" eb="4">
      <t>シュウケイ</t>
    </rPh>
    <phoneticPr fontId="2"/>
  </si>
  <si>
    <t>初期値</t>
    <rPh sb="0" eb="3">
      <t>ショキチ</t>
    </rPh>
    <phoneticPr fontId="2"/>
  </si>
  <si>
    <t>順位</t>
    <rPh sb="0" eb="2">
      <t>ジュンイ</t>
    </rPh>
    <phoneticPr fontId="2"/>
  </si>
  <si>
    <t>最終順位</t>
    <rPh sb="0" eb="4">
      <t>サイシュウジュンイ</t>
    </rPh>
    <phoneticPr fontId="2"/>
  </si>
  <si>
    <t>マッチ</t>
    <phoneticPr fontId="2"/>
  </si>
  <si>
    <t>ゲーム</t>
    <phoneticPr fontId="2"/>
  </si>
  <si>
    <t>ポイント</t>
    <phoneticPr fontId="2"/>
  </si>
  <si>
    <t>得</t>
    <rPh sb="0" eb="1">
      <t>トク</t>
    </rPh>
    <phoneticPr fontId="2"/>
  </si>
  <si>
    <t>失</t>
    <rPh sb="0" eb="1">
      <t>シツ</t>
    </rPh>
    <phoneticPr fontId="2"/>
  </si>
  <si>
    <t>検索条件</t>
    <rPh sb="0" eb="4">
      <t>ケンサクジョウケン</t>
    </rPh>
    <phoneticPr fontId="2"/>
  </si>
  <si>
    <t>マッチ順位判定</t>
    <phoneticPr fontId="2"/>
  </si>
  <si>
    <t>ゲーム順位判定</t>
    <phoneticPr fontId="2"/>
  </si>
  <si>
    <t>ポイント順位判定</t>
    <phoneticPr fontId="2"/>
  </si>
  <si>
    <t>ＬＥＦＴ</t>
  </si>
  <si>
    <t>ＲＩＧＨＴ</t>
  </si>
  <si>
    <t>会場名</t>
  </si>
  <si>
    <t>ラウンド</t>
  </si>
  <si>
    <t>コート番号</t>
  </si>
  <si>
    <t>試合番号</t>
  </si>
  <si>
    <t>試合日</t>
  </si>
  <si>
    <t>種目</t>
  </si>
  <si>
    <t>識別</t>
  </si>
  <si>
    <t>選手１</t>
  </si>
  <si>
    <t>選手２</t>
  </si>
  <si>
    <t>大学</t>
  </si>
  <si>
    <t>年</t>
  </si>
  <si>
    <t>月</t>
  </si>
  <si>
    <t>日</t>
  </si>
  <si>
    <t>S1</t>
  </si>
  <si>
    <t>S2</t>
  </si>
  <si>
    <t>D1</t>
  </si>
  <si>
    <t>D2</t>
  </si>
  <si>
    <t>S3</t>
  </si>
  <si>
    <t>スコアシート</t>
  </si>
  <si>
    <t>－</t>
  </si>
  <si>
    <t>開始時刻</t>
  </si>
  <si>
    <t>：</t>
  </si>
  <si>
    <t>終了時刻</t>
  </si>
  <si>
    <t>オーダー　第１単</t>
  </si>
  <si>
    <t>試合時間</t>
  </si>
  <si>
    <t>（分）</t>
  </si>
  <si>
    <t>（</t>
  </si>
  <si>
    <t>）</t>
  </si>
  <si>
    <t>主審</t>
  </si>
  <si>
    <t>サービス
ジャッジ</t>
  </si>
  <si>
    <t>備考</t>
  </si>
  <si>
    <r>
      <t xml:space="preserve">勝者署名:　　　　　　　　　　　　　　　　 </t>
    </r>
    <r>
      <rPr>
        <u/>
        <sz val="12"/>
        <color indexed="9"/>
        <rFont val="ＭＳ Ｐゴシック"/>
        <family val="3"/>
        <charset val="128"/>
      </rPr>
      <t>.</t>
    </r>
  </si>
  <si>
    <r>
      <t>主審署名:　　　　　　　　　　　　　　　</t>
    </r>
    <r>
      <rPr>
        <u/>
        <sz val="12"/>
        <color indexed="9"/>
        <rFont val="ＭＳ Ｐゴシック"/>
        <family val="3"/>
        <charset val="128"/>
      </rPr>
      <t>.</t>
    </r>
  </si>
  <si>
    <r>
      <t xml:space="preserve">レフェリー署名:　　　　　　　　　　　　 </t>
    </r>
    <r>
      <rPr>
        <u/>
        <sz val="12"/>
        <color indexed="9"/>
        <rFont val="ＭＳ Ｐゴシック"/>
        <family val="3"/>
        <charset val="128"/>
      </rPr>
      <t>.</t>
    </r>
  </si>
  <si>
    <t>団　体　戦　　勝　敗</t>
  </si>
  <si>
    <t>進　行</t>
  </si>
  <si>
    <t>記　録</t>
  </si>
  <si>
    <t>掲　示</t>
  </si>
  <si>
    <t>関東学生バドミントン連盟</t>
  </si>
  <si>
    <t>オーダー　第2単</t>
  </si>
  <si>
    <t>オーダー　第１複</t>
  </si>
  <si>
    <t>オーダー　第2複</t>
  </si>
  <si>
    <t>オーダー　第3単</t>
  </si>
  <si>
    <t>-</t>
  </si>
  <si>
    <t>選手1</t>
  </si>
  <si>
    <t>選手2</t>
  </si>
  <si>
    <t>会場</t>
  </si>
  <si>
    <t>A</t>
  </si>
  <si>
    <t>第一節</t>
  </si>
  <si>
    <t>B</t>
  </si>
  <si>
    <t>C</t>
  </si>
  <si>
    <t>第二節</t>
  </si>
  <si>
    <t>第三節</t>
  </si>
  <si>
    <t>第四節</t>
  </si>
  <si>
    <t>12</t>
  </si>
  <si>
    <t>13</t>
  </si>
  <si>
    <t>第五節</t>
  </si>
  <si>
    <t>14</t>
  </si>
  <si>
    <t>15</t>
  </si>
  <si>
    <t>どこか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</si>
</sst>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BIZ UDPゴシック"/>
      <family val="2"/>
      <charset val="128"/>
    </font>
    <font>
      <sz val="11"/>
      <color theme="1"/>
      <name val="BIZ UDPゴシック"/>
      <family val="3"/>
      <charset val="128"/>
    </font>
    <font>
      <sz val="6"/>
      <name val="BIZ UDPゴシック"/>
      <family val="2"/>
      <charset val="128"/>
    </font>
    <font>
      <sz val="6"/>
      <name val="ＭＳ Ｐゴシック"/>
      <family val="3"/>
      <charset val="128"/>
    </font>
    <font>
      <sz val="16"/>
      <color indexed="8"/>
      <name val="BIZ UDPゴシック"/>
      <family val="3"/>
      <charset val="128"/>
    </font>
    <font>
      <sz val="26"/>
      <color indexed="8"/>
      <name val="BIZ UDPゴシック"/>
      <family val="3"/>
      <charset val="128"/>
    </font>
    <font>
      <sz val="14"/>
      <color indexed="8"/>
      <name val="BIZ UDPゴシック"/>
      <family val="3"/>
      <charset val="128"/>
    </font>
    <font>
      <sz val="28"/>
      <color indexed="8"/>
      <name val="BIZ UDPゴシック"/>
      <family val="3"/>
      <charset val="128"/>
    </font>
    <font>
      <b/>
      <sz val="12"/>
      <color indexed="8"/>
      <name val="BIZ UDPゴシック"/>
      <family val="3"/>
      <charset val="128"/>
    </font>
    <font>
      <sz val="14"/>
      <color theme="1"/>
      <name val="BIZ UDPゴシック"/>
      <family val="2"/>
      <charset val="128"/>
    </font>
    <font>
      <sz val="16"/>
      <color theme="1"/>
      <name val="BIZ UDPゴシック"/>
      <family val="2"/>
      <charset val="128"/>
    </font>
    <font>
      <sz val="14"/>
      <color theme="1"/>
      <name val="BIZ UDPゴシック"/>
      <family val="3"/>
      <charset val="128"/>
    </font>
    <font>
      <sz val="16"/>
      <color theme="1"/>
      <name val="BIZ UDPゴシック"/>
      <family val="3"/>
      <charset val="128"/>
    </font>
    <font>
      <sz val="20"/>
      <color theme="1"/>
      <name val="BIZ UDPゴシック"/>
      <family val="3"/>
      <charset val="128"/>
    </font>
    <font>
      <sz val="22"/>
      <color theme="1"/>
      <name val="BIZ UDPゴシック"/>
      <family val="3"/>
      <charset val="128"/>
    </font>
    <font>
      <sz val="18"/>
      <color indexed="8"/>
      <name val="BIZ UDPゴシック"/>
      <family val="3"/>
      <charset val="128"/>
    </font>
    <font>
      <sz val="20"/>
      <color indexed="8"/>
      <name val="BIZ UDPゴシック"/>
      <family val="3"/>
      <charset val="128"/>
    </font>
    <font>
      <sz val="9"/>
      <color indexed="8"/>
      <name val="BIZ UDPゴシック"/>
      <family val="3"/>
      <charset val="128"/>
    </font>
    <font>
      <b/>
      <sz val="14"/>
      <color indexed="8"/>
      <name val="BIZ UDPゴシック"/>
      <family val="3"/>
      <charset val="128"/>
    </font>
    <font>
      <sz val="8"/>
      <color indexed="8"/>
      <name val="BIZ UDPゴシック"/>
      <family val="3"/>
      <charset val="128"/>
    </font>
    <font>
      <sz val="6"/>
      <color indexed="8"/>
      <name val="BIZ UDPゴシック"/>
      <family val="3"/>
      <charset val="128"/>
    </font>
    <font>
      <sz val="24"/>
      <color indexed="8"/>
      <name val="BIZ UDPゴシック"/>
      <family val="3"/>
      <charset val="128"/>
    </font>
    <font>
      <b/>
      <sz val="10"/>
      <color indexed="8"/>
      <name val="BIZ UDPゴシック"/>
      <family val="3"/>
      <charset val="128"/>
    </font>
    <font>
      <sz val="10"/>
      <color theme="1"/>
      <name val="BIZ UDPゴシック"/>
      <family val="3"/>
      <charset val="128"/>
    </font>
    <font>
      <sz val="28"/>
      <color theme="1"/>
      <name val="BIZ UDPゴシック"/>
      <family val="3"/>
      <charset val="128"/>
    </font>
    <font>
      <sz val="11"/>
      <color indexed="8"/>
      <name val="BIZ UDPゴシック"/>
      <family val="3"/>
      <charset val="128"/>
    </font>
    <font>
      <b/>
      <sz val="9"/>
      <color indexed="8"/>
      <name val="BIZ UDPゴシック"/>
      <family val="3"/>
      <charset val="128"/>
    </font>
    <font>
      <b/>
      <sz val="36"/>
      <color indexed="10"/>
      <name val="BIZ UDPゴシック"/>
      <family val="3"/>
      <charset val="128"/>
    </font>
    <font>
      <sz val="48"/>
      <color indexed="10"/>
      <name val="BIZ UDPゴシック"/>
      <family val="3"/>
      <charset val="128"/>
    </font>
    <font>
      <sz val="36"/>
      <color indexed="10"/>
      <name val="BIZ UDPゴシック"/>
      <family val="3"/>
      <charset val="128"/>
    </font>
    <font>
      <b/>
      <sz val="14"/>
      <color indexed="10"/>
      <name val="BIZ UDPゴシック"/>
      <family val="3"/>
      <charset val="128"/>
    </font>
    <font>
      <b/>
      <sz val="28"/>
      <color indexed="10"/>
      <name val="BIZ UDPゴシック"/>
      <family val="3"/>
      <charset val="128"/>
    </font>
    <font>
      <b/>
      <sz val="16"/>
      <color rgb="FFFF0000"/>
      <name val="BIZ UDPゴシック"/>
      <family val="3"/>
      <charset val="128"/>
    </font>
    <font>
      <sz val="12"/>
      <color theme="1"/>
      <name val="BIZ UDPゴシック"/>
      <family val="2"/>
      <charset val="128"/>
    </font>
    <font>
      <sz val="10"/>
      <color theme="1"/>
      <name val="BIZ UDPゴシック"/>
      <family val="2"/>
      <charset val="128"/>
    </font>
    <font>
      <sz val="16"/>
      <color indexed="30"/>
      <name val="BIZ UDPゴシック"/>
      <family val="3"/>
      <charset val="128"/>
    </font>
    <font>
      <sz val="11"/>
      <name val="ＭＳ Ｐゴシック"/>
      <family val="3"/>
      <charset val="128"/>
    </font>
    <font>
      <sz val="28"/>
      <color indexed="10"/>
      <name val="ＭＳ Ｐゴシック"/>
      <family val="3"/>
      <charset val="128"/>
    </font>
    <font>
      <sz val="10"/>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u/>
      <sz val="12"/>
      <name val="ＭＳ Ｐゴシック"/>
      <family val="3"/>
      <charset val="128"/>
    </font>
    <font>
      <u/>
      <sz val="12"/>
      <color indexed="9"/>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36"/>
      <name val="ＭＳ Ｐゴシック"/>
      <family val="3"/>
      <charset val="128"/>
    </font>
    <font>
      <sz val="24"/>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theme="8"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s>
  <borders count="193">
    <border>
      <left/>
      <right/>
      <top/>
      <bottom/>
      <diagonal/>
    </border>
    <border>
      <left style="thick">
        <color indexed="30"/>
      </left>
      <right style="thick">
        <color indexed="30"/>
      </right>
      <top style="thick">
        <color indexed="30"/>
      </top>
      <bottom style="thick">
        <color indexed="30"/>
      </bottom>
      <diagonal/>
    </border>
    <border>
      <left style="thick">
        <color indexed="30"/>
      </left>
      <right/>
      <top style="thick">
        <color indexed="30"/>
      </top>
      <bottom style="thick">
        <color indexed="30"/>
      </bottom>
      <diagonal/>
    </border>
    <border>
      <left/>
      <right/>
      <top style="thick">
        <color indexed="30"/>
      </top>
      <bottom style="thick">
        <color indexed="30"/>
      </bottom>
      <diagonal/>
    </border>
    <border>
      <left/>
      <right style="thick">
        <color indexed="30"/>
      </right>
      <top style="thick">
        <color indexed="30"/>
      </top>
      <bottom style="thick">
        <color indexed="30"/>
      </bottom>
      <diagonal/>
    </border>
    <border>
      <left style="thick">
        <color indexed="30"/>
      </left>
      <right/>
      <top style="thick">
        <color indexed="30"/>
      </top>
      <bottom style="hair">
        <color indexed="30"/>
      </bottom>
      <diagonal/>
    </border>
    <border>
      <left/>
      <right/>
      <top style="thick">
        <color indexed="30"/>
      </top>
      <bottom style="hair">
        <color indexed="30"/>
      </bottom>
      <diagonal/>
    </border>
    <border>
      <left/>
      <right style="thick">
        <color indexed="30"/>
      </right>
      <top style="thick">
        <color indexed="30"/>
      </top>
      <bottom style="hair">
        <color indexed="30"/>
      </bottom>
      <diagonal/>
    </border>
    <border>
      <left style="thick">
        <color indexed="30"/>
      </left>
      <right style="thick">
        <color indexed="30"/>
      </right>
      <top style="thick">
        <color indexed="30"/>
      </top>
      <bottom style="hair">
        <color indexed="30"/>
      </bottom>
      <diagonal/>
    </border>
    <border>
      <left style="thick">
        <color indexed="30"/>
      </left>
      <right/>
      <top style="hair">
        <color indexed="30"/>
      </top>
      <bottom style="hair">
        <color indexed="30"/>
      </bottom>
      <diagonal/>
    </border>
    <border>
      <left/>
      <right/>
      <top style="hair">
        <color indexed="30"/>
      </top>
      <bottom style="hair">
        <color indexed="30"/>
      </bottom>
      <diagonal/>
    </border>
    <border>
      <left/>
      <right style="thick">
        <color indexed="30"/>
      </right>
      <top style="hair">
        <color indexed="30"/>
      </top>
      <bottom style="hair">
        <color indexed="30"/>
      </bottom>
      <diagonal/>
    </border>
    <border>
      <left style="thick">
        <color indexed="30"/>
      </left>
      <right style="thick">
        <color indexed="30"/>
      </right>
      <top style="hair">
        <color indexed="30"/>
      </top>
      <bottom style="hair">
        <color indexed="30"/>
      </bottom>
      <diagonal/>
    </border>
    <border>
      <left style="thick">
        <color indexed="30"/>
      </left>
      <right/>
      <top style="hair">
        <color indexed="30"/>
      </top>
      <bottom style="thick">
        <color indexed="30"/>
      </bottom>
      <diagonal/>
    </border>
    <border>
      <left/>
      <right/>
      <top style="hair">
        <color indexed="30"/>
      </top>
      <bottom style="thick">
        <color indexed="30"/>
      </bottom>
      <diagonal/>
    </border>
    <border>
      <left/>
      <right style="thick">
        <color indexed="30"/>
      </right>
      <top style="hair">
        <color indexed="30"/>
      </top>
      <bottom style="thick">
        <color indexed="30"/>
      </bottom>
      <diagonal/>
    </border>
    <border>
      <left style="thick">
        <color indexed="30"/>
      </left>
      <right style="thick">
        <color indexed="30"/>
      </right>
      <top style="hair">
        <color indexed="30"/>
      </top>
      <bottom style="thick">
        <color indexed="30"/>
      </bottom>
      <diagonal/>
    </border>
    <border>
      <left style="thick">
        <color indexed="17"/>
      </left>
      <right style="thick">
        <color indexed="17"/>
      </right>
      <top style="thick">
        <color indexed="17"/>
      </top>
      <bottom style="thick">
        <color indexed="17"/>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30"/>
      </left>
      <right style="medium">
        <color indexed="30"/>
      </right>
      <top style="medium">
        <color indexed="30"/>
      </top>
      <bottom style="dotted">
        <color indexed="64"/>
      </bottom>
      <diagonal/>
    </border>
    <border>
      <left style="medium">
        <color indexed="30"/>
      </left>
      <right style="medium">
        <color indexed="30"/>
      </right>
      <top style="dotted">
        <color indexed="64"/>
      </top>
      <bottom style="dotted">
        <color indexed="64"/>
      </bottom>
      <diagonal/>
    </border>
    <border>
      <left style="medium">
        <color indexed="30"/>
      </left>
      <right style="medium">
        <color indexed="30"/>
      </right>
      <top style="dotted">
        <color indexed="64"/>
      </top>
      <bottom style="medium">
        <color indexed="30"/>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diagonal/>
    </border>
    <border>
      <left style="thick">
        <color rgb="FF0070C0"/>
      </left>
      <right style="thick">
        <color rgb="FF0070C0"/>
      </right>
      <top/>
      <bottom style="thick">
        <color rgb="FF0070C0"/>
      </bottom>
      <diagonal/>
    </border>
    <border>
      <left style="thick">
        <color rgb="FF0070C0"/>
      </left>
      <right/>
      <top style="medium">
        <color rgb="FF00B050"/>
      </top>
      <bottom style="medium">
        <color rgb="FF00B050"/>
      </bottom>
      <diagonal/>
    </border>
    <border>
      <left/>
      <right/>
      <top style="medium">
        <color rgb="FF00B050"/>
      </top>
      <bottom style="medium">
        <color rgb="FF00B050"/>
      </bottom>
      <diagonal/>
    </border>
    <border>
      <left/>
      <right style="thick">
        <color rgb="FF0070C0"/>
      </right>
      <top style="medium">
        <color rgb="FF00B050"/>
      </top>
      <bottom style="medium">
        <color rgb="FF00B050"/>
      </bottom>
      <diagonal/>
    </border>
    <border>
      <left style="thick">
        <color rgb="FF0070C0"/>
      </left>
      <right/>
      <top/>
      <bottom style="medium">
        <color rgb="FF00B050"/>
      </bottom>
      <diagonal/>
    </border>
    <border>
      <left/>
      <right/>
      <top/>
      <bottom style="medium">
        <color rgb="FF00B050"/>
      </bottom>
      <diagonal/>
    </border>
    <border>
      <left/>
      <right style="thick">
        <color rgb="FF0070C0"/>
      </right>
      <top/>
      <bottom style="medium">
        <color rgb="FF00B050"/>
      </bottom>
      <diagonal/>
    </border>
    <border>
      <left/>
      <right/>
      <top style="medium">
        <color rgb="FF00B050"/>
      </top>
      <bottom style="dotted">
        <color auto="1"/>
      </bottom>
      <diagonal/>
    </border>
    <border>
      <left/>
      <right style="thick">
        <color rgb="FF0070C0"/>
      </right>
      <top style="medium">
        <color rgb="FF00B050"/>
      </top>
      <bottom style="dotted">
        <color auto="1"/>
      </bottom>
      <diagonal/>
    </border>
    <border>
      <left style="thick">
        <color rgb="FF0070C0"/>
      </left>
      <right/>
      <top style="medium">
        <color rgb="FF00B050"/>
      </top>
      <bottom style="dotted">
        <color auto="1"/>
      </bottom>
      <diagonal/>
    </border>
    <border>
      <left style="medium">
        <color auto="1"/>
      </left>
      <right style="medium">
        <color auto="1"/>
      </right>
      <top style="medium">
        <color rgb="FF00B050"/>
      </top>
      <bottom style="medium">
        <color rgb="FF00B050"/>
      </bottom>
      <diagonal/>
    </border>
    <border>
      <left style="medium">
        <color auto="1"/>
      </left>
      <right style="medium">
        <color auto="1"/>
      </right>
      <top/>
      <bottom/>
      <diagonal/>
    </border>
    <border>
      <left style="medium">
        <color auto="1"/>
      </left>
      <right style="medium">
        <color auto="1"/>
      </right>
      <top style="medium">
        <color rgb="FF00B050"/>
      </top>
      <bottom/>
      <diagonal/>
    </border>
    <border>
      <left style="medium">
        <color auto="1"/>
      </left>
      <right style="medium">
        <color auto="1"/>
      </right>
      <top/>
      <bottom style="medium">
        <color rgb="FF00B050"/>
      </bottom>
      <diagonal/>
    </border>
    <border>
      <left style="medium">
        <color auto="1"/>
      </left>
      <right style="medium">
        <color auto="1"/>
      </right>
      <top/>
      <bottom style="thick">
        <color rgb="FF0070C0"/>
      </bottom>
      <diagonal/>
    </border>
    <border>
      <left style="medium">
        <color auto="1"/>
      </left>
      <right style="thick">
        <color rgb="FF0070C0"/>
      </right>
      <top style="medium">
        <color rgb="FF00B050"/>
      </top>
      <bottom style="medium">
        <color rgb="FF00B050"/>
      </bottom>
      <diagonal/>
    </border>
    <border>
      <left style="medium">
        <color auto="1"/>
      </left>
      <right style="thick">
        <color rgb="FF0070C0"/>
      </right>
      <top style="medium">
        <color rgb="FF00B050"/>
      </top>
      <bottom style="dotted">
        <color auto="1"/>
      </bottom>
      <diagonal/>
    </border>
    <border>
      <left style="medium">
        <color auto="1"/>
      </left>
      <right style="thick">
        <color rgb="FF0070C0"/>
      </right>
      <top/>
      <bottom/>
      <diagonal/>
    </border>
    <border>
      <left style="medium">
        <color auto="1"/>
      </left>
      <right style="thick">
        <color rgb="FF0070C0"/>
      </right>
      <top/>
      <bottom style="medium">
        <color rgb="FF00B050"/>
      </bottom>
      <diagonal/>
    </border>
    <border>
      <left style="medium">
        <color auto="1"/>
      </left>
      <right style="thick">
        <color rgb="FF0070C0"/>
      </right>
      <top/>
      <bottom style="thick">
        <color rgb="FF0070C0"/>
      </bottom>
      <diagonal/>
    </border>
    <border>
      <left style="thick">
        <color rgb="FF0070C0"/>
      </left>
      <right/>
      <top/>
      <bottom style="dotted">
        <color auto="1"/>
      </bottom>
      <diagonal/>
    </border>
    <border>
      <left style="medium">
        <color auto="1"/>
      </left>
      <right style="thick">
        <color rgb="FF0070C0"/>
      </right>
      <top/>
      <bottom style="dotted">
        <color auto="1"/>
      </bottom>
      <diagonal/>
    </border>
    <border>
      <left/>
      <right/>
      <top/>
      <bottom style="dotted">
        <color auto="1"/>
      </bottom>
      <diagonal/>
    </border>
    <border>
      <left/>
      <right style="thick">
        <color rgb="FF0070C0"/>
      </right>
      <top/>
      <bottom style="dotted">
        <color auto="1"/>
      </bottom>
      <diagonal/>
    </border>
    <border>
      <left style="thick">
        <color rgb="FF0070C0"/>
      </left>
      <right/>
      <top style="thick">
        <color rgb="FF0070C0"/>
      </top>
      <bottom style="medium">
        <color auto="1"/>
      </bottom>
      <diagonal/>
    </border>
    <border>
      <left style="medium">
        <color auto="1"/>
      </left>
      <right style="thick">
        <color rgb="FF0070C0"/>
      </right>
      <top style="thick">
        <color rgb="FF0070C0"/>
      </top>
      <bottom style="medium">
        <color auto="1"/>
      </bottom>
      <diagonal/>
    </border>
    <border>
      <left/>
      <right/>
      <top style="thick">
        <color rgb="FF0070C0"/>
      </top>
      <bottom style="medium">
        <color auto="1"/>
      </bottom>
      <diagonal/>
    </border>
    <border>
      <left/>
      <right/>
      <top style="medium">
        <color auto="1"/>
      </top>
      <bottom/>
      <diagonal/>
    </border>
    <border>
      <left/>
      <right/>
      <top/>
      <bottom style="medium">
        <color auto="1"/>
      </bottom>
      <diagonal/>
    </border>
    <border>
      <left style="medium">
        <color rgb="FF00B050"/>
      </left>
      <right style="medium">
        <color rgb="FF00B050"/>
      </right>
      <top/>
      <bottom/>
      <diagonal/>
    </border>
    <border>
      <left style="medium">
        <color rgb="FF00B050"/>
      </left>
      <right style="medium">
        <color rgb="FF00B050"/>
      </right>
      <top/>
      <bottom style="thick">
        <color rgb="FF0070C0"/>
      </bottom>
      <diagonal/>
    </border>
    <border>
      <left style="medium">
        <color rgb="FF00B050"/>
      </left>
      <right style="medium">
        <color rgb="FF00B050"/>
      </right>
      <top style="hair">
        <color auto="1"/>
      </top>
      <bottom style="mediumDashed">
        <color auto="1"/>
      </bottom>
      <diagonal/>
    </border>
    <border>
      <left style="medium">
        <color rgb="FF00B050"/>
      </left>
      <right style="medium">
        <color rgb="FF00B050"/>
      </right>
      <top style="mediumDashed">
        <color auto="1"/>
      </top>
      <bottom style="hair">
        <color auto="1"/>
      </bottom>
      <diagonal/>
    </border>
    <border>
      <left style="thick">
        <color rgb="FF0070C0"/>
      </left>
      <right style="medium">
        <color rgb="FF00B050"/>
      </right>
      <top style="medium">
        <color auto="1"/>
      </top>
      <bottom/>
      <diagonal/>
    </border>
    <border>
      <left style="thick">
        <color rgb="FF0070C0"/>
      </left>
      <right style="medium">
        <color rgb="FF00B050"/>
      </right>
      <top/>
      <bottom/>
      <diagonal/>
    </border>
    <border>
      <left style="thick">
        <color rgb="FF0070C0"/>
      </left>
      <right style="medium">
        <color rgb="FF00B050"/>
      </right>
      <top/>
      <bottom style="medium">
        <color auto="1"/>
      </bottom>
      <diagonal/>
    </border>
    <border>
      <left style="medium">
        <color rgb="FF00B050"/>
      </left>
      <right style="thick">
        <color rgb="FF0070C0"/>
      </right>
      <top style="medium">
        <color auto="1"/>
      </top>
      <bottom/>
      <diagonal/>
    </border>
    <border>
      <left style="medium">
        <color rgb="FF00B050"/>
      </left>
      <right style="thick">
        <color rgb="FF0070C0"/>
      </right>
      <top/>
      <bottom/>
      <diagonal/>
    </border>
    <border>
      <left style="medium">
        <color rgb="FF00B050"/>
      </left>
      <right style="thick">
        <color rgb="FF0070C0"/>
      </right>
      <top/>
      <bottom style="medium">
        <color auto="1"/>
      </bottom>
      <diagonal/>
    </border>
    <border>
      <left style="thick">
        <color rgb="FF0070C0"/>
      </left>
      <right style="medium">
        <color rgb="FF00B050"/>
      </right>
      <top/>
      <bottom style="thick">
        <color rgb="FF0070C0"/>
      </bottom>
      <diagonal/>
    </border>
    <border>
      <left style="medium">
        <color rgb="FF00B050"/>
      </left>
      <right style="thick">
        <color rgb="FF0070C0"/>
      </right>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C000"/>
      </left>
      <right style="medium">
        <color rgb="FFFFC000"/>
      </right>
      <top style="thick">
        <color rgb="FF0070C0"/>
      </top>
      <bottom/>
      <diagonal/>
    </border>
    <border>
      <left style="medium">
        <color rgb="FFFFC000"/>
      </left>
      <right style="medium">
        <color rgb="FFFFC000"/>
      </right>
      <top/>
      <bottom style="medium">
        <color auto="1"/>
      </bottom>
      <diagonal/>
    </border>
    <border>
      <left style="thick">
        <color rgb="FF0070C0"/>
      </left>
      <right/>
      <top style="thick">
        <color rgb="FF0070C0"/>
      </top>
      <bottom style="double">
        <color auto="1"/>
      </bottom>
      <diagonal/>
    </border>
    <border>
      <left style="medium">
        <color auto="1"/>
      </left>
      <right style="medium">
        <color auto="1"/>
      </right>
      <top style="thick">
        <color rgb="FF0070C0"/>
      </top>
      <bottom style="double">
        <color auto="1"/>
      </bottom>
      <diagonal/>
    </border>
    <border>
      <left style="medium">
        <color auto="1"/>
      </left>
      <right style="thick">
        <color rgb="FF0070C0"/>
      </right>
      <top style="thick">
        <color rgb="FF0070C0"/>
      </top>
      <bottom style="double">
        <color auto="1"/>
      </bottom>
      <diagonal/>
    </border>
    <border>
      <left/>
      <right/>
      <top style="thick">
        <color rgb="FF0070C0"/>
      </top>
      <bottom style="double">
        <color auto="1"/>
      </bottom>
      <diagonal/>
    </border>
    <border>
      <left/>
      <right style="thick">
        <color rgb="FF0070C0"/>
      </right>
      <top style="thick">
        <color rgb="FF0070C0"/>
      </top>
      <bottom style="double">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auto="1"/>
      </left>
      <right/>
      <top style="thick">
        <color rgb="FF0070C0"/>
      </top>
      <bottom style="medium">
        <color auto="1"/>
      </bottom>
      <diagonal/>
    </border>
    <border>
      <left style="medium">
        <color rgb="FF00B050"/>
      </left>
      <right style="medium">
        <color rgb="FF00B050"/>
      </right>
      <top style="medium">
        <color auto="1"/>
      </top>
      <bottom/>
      <diagonal/>
    </border>
    <border>
      <left style="medium">
        <color rgb="FF00B050"/>
      </left>
      <right style="medium">
        <color rgb="FF00B050"/>
      </right>
      <top style="hair">
        <color auto="1"/>
      </top>
      <bottom style="thick">
        <color rgb="FF0070C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tted">
        <color indexed="64"/>
      </right>
      <top style="double">
        <color indexed="64"/>
      </top>
      <bottom/>
      <diagonal/>
    </border>
    <border>
      <left/>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dotted">
        <color indexed="64"/>
      </left>
      <right style="double">
        <color indexed="64"/>
      </right>
      <top style="double">
        <color indexed="64"/>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bottom/>
      <diagonal/>
    </border>
    <border>
      <left style="thin">
        <color indexed="64"/>
      </left>
      <right/>
      <top/>
      <bottom/>
      <diagonal/>
    </border>
    <border>
      <left style="double">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bottom style="double">
        <color indexed="64"/>
      </bottom>
      <diagonal/>
    </border>
    <border>
      <left/>
      <right style="dotted">
        <color indexed="64"/>
      </right>
      <top/>
      <bottom style="double">
        <color indexed="64"/>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top/>
      <bottom style="double">
        <color indexed="64"/>
      </bottom>
      <diagonal/>
    </border>
    <border>
      <left style="dotted">
        <color indexed="64"/>
      </left>
      <right style="double">
        <color indexed="64"/>
      </right>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6" fillId="0" borderId="0">
      <alignment vertical="center"/>
    </xf>
    <xf numFmtId="0" fontId="49" fillId="0" borderId="0">
      <alignment vertical="center"/>
    </xf>
  </cellStyleXfs>
  <cellXfs count="421">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6" fillId="2" borderId="0" xfId="0" applyFont="1" applyFill="1" applyAlignment="1"/>
    <xf numFmtId="0" fontId="7"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0" xfId="0" applyFont="1" applyFill="1">
      <alignment vertical="center"/>
    </xf>
    <xf numFmtId="0" fontId="1" fillId="2" borderId="0" xfId="0" applyFont="1" applyFill="1" applyAlignment="1">
      <alignment horizontal="center" vertical="center" shrinkToFit="1"/>
    </xf>
    <xf numFmtId="0" fontId="5" fillId="0" borderId="1" xfId="0" applyFont="1" applyBorder="1" applyAlignment="1" applyProtection="1">
      <alignment horizontal="center" vertical="center" shrinkToFit="1"/>
      <protection locked="0"/>
    </xf>
    <xf numFmtId="0" fontId="0" fillId="0" borderId="0" xfId="0" applyAlignment="1">
      <alignment vertical="center" shrinkToFit="1"/>
    </xf>
    <xf numFmtId="0" fontId="6" fillId="2" borderId="0" xfId="0" applyFont="1" applyFill="1" applyAlignment="1">
      <alignment horizontal="center" vertical="center" shrinkToFit="1"/>
    </xf>
    <xf numFmtId="0" fontId="8" fillId="2" borderId="17" xfId="0" applyFont="1" applyFill="1" applyBorder="1" applyAlignment="1">
      <alignment horizontal="center" vertical="center" shrinkToFit="1"/>
    </xf>
    <xf numFmtId="56" fontId="1" fillId="2" borderId="0" xfId="0" applyNumberFormat="1" applyFont="1" applyFill="1">
      <alignment vertical="center"/>
    </xf>
    <xf numFmtId="0" fontId="10" fillId="0" borderId="0" xfId="0" applyFont="1" applyAlignment="1">
      <alignment horizontal="center" vertical="center" shrinkToFit="1"/>
    </xf>
    <xf numFmtId="0" fontId="10" fillId="0" borderId="45"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8" xfId="0" applyFont="1" applyBorder="1" applyAlignment="1">
      <alignment horizontal="center" vertical="center" shrinkToFit="1"/>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applyAlignment="1">
      <alignment horizontal="center" vertical="center"/>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4" fillId="0" borderId="76" xfId="0" applyFont="1" applyBorder="1" applyAlignment="1">
      <alignment horizontal="distributed" vertical="center" justifyLastLine="1"/>
    </xf>
    <xf numFmtId="0" fontId="17" fillId="6" borderId="0" xfId="0" applyFont="1" applyFill="1" applyAlignment="1">
      <alignment vertical="center" shrinkToFit="1"/>
    </xf>
    <xf numFmtId="0" fontId="1" fillId="6" borderId="0" xfId="0" applyFont="1" applyFill="1" applyAlignment="1">
      <alignment vertical="center" shrinkToFit="1"/>
    </xf>
    <xf numFmtId="0" fontId="20" fillId="6" borderId="0" xfId="0" applyFont="1" applyFill="1" applyAlignment="1">
      <alignment vertical="center" shrinkToFit="1"/>
    </xf>
    <xf numFmtId="0" fontId="21" fillId="6" borderId="0" xfId="0" applyFont="1" applyFill="1" applyAlignment="1">
      <alignment horizontal="center" vertical="center" shrinkToFit="1"/>
    </xf>
    <xf numFmtId="0" fontId="21" fillId="6" borderId="0" xfId="0" applyFont="1" applyFill="1" applyAlignment="1">
      <alignment vertical="center" shrinkToFit="1"/>
    </xf>
    <xf numFmtId="0" fontId="22" fillId="6" borderId="62" xfId="0" applyFont="1" applyFill="1" applyBorder="1" applyAlignment="1">
      <alignment horizontal="center" vertical="center" shrinkToFit="1"/>
    </xf>
    <xf numFmtId="0" fontId="17" fillId="6" borderId="98" xfId="0" applyFont="1" applyFill="1" applyBorder="1" applyAlignment="1">
      <alignment horizontal="center" vertical="center" shrinkToFit="1"/>
    </xf>
    <xf numFmtId="0" fontId="19" fillId="6" borderId="99" xfId="0" applyFont="1" applyFill="1" applyBorder="1" applyAlignment="1">
      <alignment horizontal="center" vertical="center" shrinkToFit="1"/>
    </xf>
    <xf numFmtId="0" fontId="17" fillId="6" borderId="63" xfId="0" applyFont="1" applyFill="1" applyBorder="1" applyAlignment="1">
      <alignment horizontal="center" vertical="center" shrinkToFit="1"/>
    </xf>
    <xf numFmtId="0" fontId="1" fillId="6" borderId="63" xfId="0" applyFont="1" applyFill="1" applyBorder="1" applyAlignment="1">
      <alignment horizontal="center" vertical="center" shrinkToFit="1"/>
    </xf>
    <xf numFmtId="0" fontId="20" fillId="6" borderId="63" xfId="0" applyFont="1" applyFill="1" applyBorder="1" applyAlignment="1">
      <alignment horizontal="center" vertical="center" shrinkToFit="1"/>
    </xf>
    <xf numFmtId="0" fontId="19" fillId="6" borderId="100" xfId="0" applyFont="1" applyFill="1" applyBorder="1" applyAlignment="1">
      <alignment horizontal="center" vertical="center" shrinkToFit="1"/>
    </xf>
    <xf numFmtId="0" fontId="19" fillId="6" borderId="95" xfId="0" applyFont="1" applyFill="1" applyBorder="1" applyAlignment="1">
      <alignment vertical="center" shrinkToFit="1"/>
    </xf>
    <xf numFmtId="0" fontId="19" fillId="6" borderId="98" xfId="0" applyFont="1" applyFill="1" applyBorder="1" applyAlignment="1">
      <alignment vertical="center" shrinkToFit="1"/>
    </xf>
    <xf numFmtId="0" fontId="1"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24" fillId="2" borderId="0" xfId="0" applyFont="1" applyFill="1">
      <alignment vertical="center"/>
    </xf>
    <xf numFmtId="0" fontId="24" fillId="2" borderId="0" xfId="0" applyFont="1" applyFill="1" applyAlignment="1">
      <alignment horizontal="center" vertical="center"/>
    </xf>
    <xf numFmtId="0" fontId="24" fillId="2" borderId="25" xfId="0" applyFont="1" applyFill="1" applyBorder="1" applyAlignment="1">
      <alignment vertical="center" shrinkToFit="1"/>
    </xf>
    <xf numFmtId="0" fontId="7" fillId="2" borderId="1"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16"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protection locked="0"/>
    </xf>
    <xf numFmtId="0" fontId="10" fillId="0" borderId="103"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20" fillId="6" borderId="98" xfId="0" applyFont="1" applyFill="1" applyBorder="1" applyAlignment="1">
      <alignment horizontal="center" vertical="center" shrinkToFit="1"/>
    </xf>
    <xf numFmtId="0" fontId="20" fillId="6" borderId="95" xfId="0" applyFont="1" applyFill="1" applyBorder="1" applyAlignment="1">
      <alignment horizontal="center" vertical="center" shrinkToFit="1"/>
    </xf>
    <xf numFmtId="0" fontId="20" fillId="6" borderId="0" xfId="0" applyFont="1" applyFill="1" applyAlignment="1">
      <alignment horizontal="center" vertical="center" shrinkToFit="1"/>
    </xf>
    <xf numFmtId="0" fontId="19" fillId="6" borderId="95" xfId="0" applyFont="1" applyFill="1" applyBorder="1" applyAlignment="1">
      <alignment horizontal="center" vertical="center" shrinkToFit="1"/>
    </xf>
    <xf numFmtId="0" fontId="19" fillId="6" borderId="0" xfId="0" applyFont="1" applyFill="1" applyAlignment="1">
      <alignment horizontal="center" vertical="center" shrinkToFit="1"/>
    </xf>
    <xf numFmtId="0" fontId="19" fillId="6" borderId="98" xfId="0" applyFont="1" applyFill="1" applyBorder="1" applyAlignment="1">
      <alignment horizontal="center" vertical="center" shrinkToFit="1"/>
    </xf>
    <xf numFmtId="0" fontId="1" fillId="6" borderId="0" xfId="0" applyFont="1" applyFill="1" applyAlignment="1">
      <alignment horizontal="center" vertical="center" shrinkToFit="1"/>
    </xf>
    <xf numFmtId="0" fontId="17" fillId="6" borderId="0" xfId="0" applyFont="1" applyFill="1" applyAlignment="1">
      <alignment horizontal="center" vertical="center" shrinkToFit="1"/>
    </xf>
    <xf numFmtId="0" fontId="1" fillId="0" borderId="0" xfId="0" applyFont="1">
      <alignment vertical="center"/>
    </xf>
    <xf numFmtId="0" fontId="1" fillId="0" borderId="0" xfId="0" applyFont="1" applyAlignment="1">
      <alignment horizontal="center" vertical="center"/>
    </xf>
    <xf numFmtId="0" fontId="16" fillId="0" borderId="76" xfId="0" applyFont="1" applyBorder="1" applyAlignment="1">
      <alignment horizontal="center" vertical="center"/>
    </xf>
    <xf numFmtId="0" fontId="6" fillId="0" borderId="108" xfId="0" applyFont="1" applyBorder="1" applyAlignment="1">
      <alignment horizontal="center" vertical="center" shrinkToFit="1"/>
    </xf>
    <xf numFmtId="0" fontId="15" fillId="0" borderId="76" xfId="0" applyFont="1" applyBorder="1" applyAlignment="1">
      <alignment horizontal="center" vertical="center"/>
    </xf>
    <xf numFmtId="0" fontId="19" fillId="6" borderId="0" xfId="0" applyFont="1" applyFill="1" applyAlignment="1">
      <alignment vertical="center" shrinkToFit="1"/>
    </xf>
    <xf numFmtId="0" fontId="19" fillId="6" borderId="63" xfId="0" applyFont="1" applyFill="1" applyBorder="1" applyAlignment="1">
      <alignment horizontal="center" vertical="center" shrinkToFit="1"/>
    </xf>
    <xf numFmtId="0" fontId="19" fillId="0" borderId="0" xfId="0" applyFont="1" applyAlignment="1">
      <alignment vertical="center" shrinkToFit="1"/>
    </xf>
    <xf numFmtId="0" fontId="19" fillId="0" borderId="99" xfId="0" applyFont="1" applyBorder="1" applyAlignment="1">
      <alignment vertical="center" shrinkToFit="1"/>
    </xf>
    <xf numFmtId="0" fontId="19" fillId="0" borderId="63" xfId="0" applyFont="1" applyBorder="1" applyAlignment="1">
      <alignment vertical="center" shrinkToFit="1"/>
    </xf>
    <xf numFmtId="0" fontId="19" fillId="0" borderId="100" xfId="0" applyFont="1" applyBorder="1" applyAlignment="1">
      <alignment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119" xfId="0" applyFont="1" applyBorder="1" applyAlignment="1">
      <alignment horizontal="center" vertical="center" shrinkToFit="1"/>
    </xf>
    <xf numFmtId="0" fontId="9" fillId="0" borderId="2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20" xfId="0" applyFont="1" applyBorder="1" applyAlignment="1">
      <alignment horizontal="center" vertical="center" shrinkToFit="1"/>
    </xf>
    <xf numFmtId="0" fontId="33" fillId="0" borderId="66"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7" xfId="0" applyFont="1" applyBorder="1" applyAlignment="1">
      <alignment horizontal="center" vertical="center" shrinkToFit="1"/>
    </xf>
    <xf numFmtId="0" fontId="33" fillId="0" borderId="121" xfId="0" applyFont="1" applyBorder="1" applyAlignment="1">
      <alignment horizontal="center" vertical="center" shrinkToFit="1"/>
    </xf>
    <xf numFmtId="0" fontId="12" fillId="0" borderId="0" xfId="0" applyFont="1" applyAlignment="1">
      <alignment vertical="center" shrinkToFit="1"/>
    </xf>
    <xf numFmtId="56" fontId="12" fillId="0" borderId="0" xfId="0" quotePrefix="1" applyNumberFormat="1" applyFont="1" applyAlignment="1">
      <alignment vertical="center" shrinkToFit="1"/>
    </xf>
    <xf numFmtId="0" fontId="12" fillId="0" borderId="0" xfId="0" quotePrefix="1" applyFont="1" applyAlignment="1">
      <alignment vertical="center" shrinkToFi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4" borderId="0" xfId="0" applyFont="1" applyFill="1">
      <alignment vertical="center"/>
    </xf>
    <xf numFmtId="0" fontId="1" fillId="4" borderId="0" xfId="0" applyFont="1" applyFill="1">
      <alignment vertical="center"/>
    </xf>
    <xf numFmtId="0" fontId="12" fillId="7" borderId="0" xfId="0" applyFont="1" applyFill="1" applyAlignment="1">
      <alignment horizontal="center" vertical="center" shrinkToFit="1"/>
    </xf>
    <xf numFmtId="0" fontId="24" fillId="2" borderId="25" xfId="0" applyFont="1" applyFill="1" applyBorder="1" applyAlignment="1" applyProtection="1">
      <alignment vertical="center" shrinkToFit="1"/>
      <protection locked="0"/>
    </xf>
    <xf numFmtId="0" fontId="12" fillId="2" borderId="0" xfId="0" applyFont="1" applyFill="1">
      <alignment vertical="center"/>
    </xf>
    <xf numFmtId="0" fontId="10" fillId="0" borderId="39"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23" fillId="4" borderId="0" xfId="0" applyFont="1" applyFill="1" applyAlignment="1" applyProtection="1">
      <alignment horizontal="center" vertical="center" shrinkToFit="1"/>
      <protection locked="0"/>
    </xf>
    <xf numFmtId="0" fontId="9" fillId="3" borderId="120" xfId="0" applyFont="1" applyFill="1" applyBorder="1" applyAlignment="1" applyProtection="1">
      <alignment horizontal="center" vertical="center" shrinkToFit="1"/>
      <protection locked="0"/>
    </xf>
    <xf numFmtId="0" fontId="23" fillId="4" borderId="66"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23" fillId="4" borderId="64" xfId="0" applyFont="1" applyFill="1" applyBorder="1" applyAlignment="1" applyProtection="1">
      <alignment horizontal="center" vertical="center" shrinkToFit="1"/>
      <protection locked="0"/>
    </xf>
    <xf numFmtId="0" fontId="23" fillId="4" borderId="65" xfId="0" applyFont="1" applyFill="1" applyBorder="1" applyAlignment="1" applyProtection="1">
      <alignment horizontal="center" vertical="center" shrinkToFit="1"/>
      <protection locked="0"/>
    </xf>
    <xf numFmtId="0" fontId="34" fillId="4" borderId="66" xfId="0" applyFont="1" applyFill="1" applyBorder="1" applyAlignment="1" applyProtection="1">
      <alignment horizontal="center" vertical="center" shrinkToFit="1"/>
      <protection locked="0"/>
    </xf>
    <xf numFmtId="0" fontId="34" fillId="4" borderId="64" xfId="0" applyFont="1" applyFill="1" applyBorder="1" applyAlignment="1" applyProtection="1">
      <alignment horizontal="center" vertical="center" shrinkToFit="1"/>
      <protection locked="0"/>
    </xf>
    <xf numFmtId="0" fontId="34" fillId="5" borderId="64" xfId="0" applyFont="1" applyFill="1" applyBorder="1" applyAlignment="1" applyProtection="1">
      <alignment horizontal="center" vertical="center" shrinkToFit="1"/>
      <protection locked="0"/>
    </xf>
    <xf numFmtId="0" fontId="34" fillId="5" borderId="65" xfId="0" applyFont="1" applyFill="1" applyBorder="1" applyAlignment="1" applyProtection="1">
      <alignment horizontal="center" vertical="center" shrinkToFit="1"/>
      <protection locked="0"/>
    </xf>
    <xf numFmtId="0" fontId="36" fillId="0" borderId="0" xfId="1" applyAlignment="1">
      <alignment vertical="center" shrinkToFit="1"/>
    </xf>
    <xf numFmtId="0" fontId="36" fillId="0" borderId="0" xfId="1" applyAlignment="1">
      <alignment horizontal="center" vertical="center" shrinkToFit="1"/>
    </xf>
    <xf numFmtId="0" fontId="38" fillId="0" borderId="124" xfId="1" applyFont="1" applyBorder="1" applyAlignment="1">
      <alignment horizontal="center" vertical="center" shrinkToFit="1"/>
    </xf>
    <xf numFmtId="0" fontId="38" fillId="0" borderId="125" xfId="1" applyFont="1" applyBorder="1" applyAlignment="1">
      <alignment vertical="center" shrinkToFit="1"/>
    </xf>
    <xf numFmtId="0" fontId="38" fillId="0" borderId="126" xfId="1" applyFont="1" applyBorder="1" applyAlignment="1">
      <alignment vertical="center" shrinkToFit="1"/>
    </xf>
    <xf numFmtId="0" fontId="36" fillId="0" borderId="62" xfId="1" applyBorder="1" applyAlignment="1">
      <alignment vertical="center" shrinkToFit="1"/>
    </xf>
    <xf numFmtId="0" fontId="38" fillId="0" borderId="62" xfId="1" applyFont="1" applyBorder="1" applyAlignment="1">
      <alignment horizontal="right" vertical="center" shrinkToFit="1"/>
    </xf>
    <xf numFmtId="0" fontId="36" fillId="8" borderId="62" xfId="1" applyFill="1" applyBorder="1" applyAlignment="1">
      <alignment vertical="center" shrinkToFit="1"/>
    </xf>
    <xf numFmtId="0" fontId="38" fillId="0" borderId="131" xfId="1" applyFont="1" applyBorder="1" applyAlignment="1">
      <alignment horizontal="left" vertical="center" shrinkToFit="1"/>
    </xf>
    <xf numFmtId="0" fontId="38" fillId="0" borderId="131" xfId="1" applyFont="1" applyBorder="1" applyAlignment="1">
      <alignment horizontal="right" vertical="center" shrinkToFit="1"/>
    </xf>
    <xf numFmtId="0" fontId="38" fillId="0" borderId="131" xfId="1" applyFont="1" applyBorder="1" applyAlignment="1">
      <alignment horizontal="center" vertical="center" shrinkToFit="1"/>
    </xf>
    <xf numFmtId="0" fontId="38" fillId="0" borderId="133" xfId="1" applyFont="1" applyBorder="1" applyAlignment="1">
      <alignment horizontal="left" vertical="center" shrinkToFit="1"/>
    </xf>
    <xf numFmtId="0" fontId="36" fillId="0" borderId="137" xfId="1" applyBorder="1" applyAlignment="1">
      <alignment horizontal="center" vertical="center" shrinkToFit="1"/>
    </xf>
    <xf numFmtId="0" fontId="38" fillId="0" borderId="0" xfId="1" applyFont="1" applyAlignment="1">
      <alignment horizontal="right" vertical="center" shrinkToFit="1"/>
    </xf>
    <xf numFmtId="0" fontId="36" fillId="8" borderId="0" xfId="1" applyFill="1" applyAlignment="1">
      <alignment vertical="center" shrinkToFit="1"/>
    </xf>
    <xf numFmtId="0" fontId="38" fillId="0" borderId="140" xfId="1" applyFont="1" applyBorder="1" applyAlignment="1">
      <alignment vertical="center" shrinkToFit="1"/>
    </xf>
    <xf numFmtId="0" fontId="38" fillId="0" borderId="141" xfId="1" applyFont="1" applyBorder="1" applyAlignment="1">
      <alignment vertical="center" shrinkToFit="1"/>
    </xf>
    <xf numFmtId="0" fontId="36" fillId="0" borderId="99" xfId="1" applyBorder="1" applyAlignment="1">
      <alignment horizontal="right" vertical="center" shrinkToFit="1"/>
    </xf>
    <xf numFmtId="0" fontId="38" fillId="0" borderId="63" xfId="1" applyFont="1" applyBorder="1" applyAlignment="1">
      <alignment horizontal="center" vertical="center" shrinkToFit="1"/>
    </xf>
    <xf numFmtId="0" fontId="36" fillId="0" borderId="63" xfId="1" applyBorder="1" applyAlignment="1">
      <alignment horizontal="left" vertical="center" shrinkToFit="1"/>
    </xf>
    <xf numFmtId="0" fontId="36" fillId="0" borderId="63" xfId="1" applyBorder="1" applyAlignment="1">
      <alignment vertical="center" shrinkToFit="1"/>
    </xf>
    <xf numFmtId="0" fontId="38" fillId="0" borderId="63" xfId="1" applyFont="1" applyBorder="1" applyAlignment="1">
      <alignment horizontal="right" vertical="center" shrinkToFit="1"/>
    </xf>
    <xf numFmtId="0" fontId="36" fillId="8" borderId="63" xfId="1" applyFill="1" applyBorder="1" applyAlignment="1">
      <alignment horizontal="right" vertical="center" shrinkToFit="1"/>
    </xf>
    <xf numFmtId="0" fontId="36" fillId="8" borderId="100" xfId="1" applyFill="1" applyBorder="1" applyAlignment="1">
      <alignment horizontal="left" vertical="center" shrinkToFit="1"/>
    </xf>
    <xf numFmtId="0" fontId="36" fillId="0" borderId="147" xfId="1" applyBorder="1" applyAlignment="1">
      <alignment horizontal="left" vertical="center" shrinkToFit="1"/>
    </xf>
    <xf numFmtId="0" fontId="41" fillId="0" borderId="148" xfId="1" applyFont="1" applyBorder="1" applyAlignment="1">
      <alignment horizontal="left" vertical="center" shrinkToFit="1"/>
    </xf>
    <xf numFmtId="0" fontId="38" fillId="0" borderId="149" xfId="1" applyFont="1" applyBorder="1" applyAlignment="1">
      <alignment horizontal="center" vertical="center" shrinkToFit="1"/>
    </xf>
    <xf numFmtId="0" fontId="38" fillId="0" borderId="150" xfId="1" applyFont="1" applyBorder="1" applyAlignment="1">
      <alignment horizontal="center" shrinkToFit="1"/>
    </xf>
    <xf numFmtId="0" fontId="38" fillId="0" borderId="151" xfId="1" applyFont="1" applyBorder="1" applyAlignment="1">
      <alignment horizontal="center" shrinkToFit="1"/>
    </xf>
    <xf numFmtId="0" fontId="38" fillId="0" borderId="152" xfId="1" applyFont="1" applyBorder="1" applyAlignment="1">
      <alignment horizontal="center" shrinkToFit="1"/>
    </xf>
    <xf numFmtId="0" fontId="38" fillId="0" borderId="153" xfId="1" applyFont="1" applyBorder="1" applyAlignment="1">
      <alignment horizontal="center" shrinkToFit="1"/>
    </xf>
    <xf numFmtId="0" fontId="38" fillId="0" borderId="154" xfId="1" applyFont="1" applyBorder="1" applyAlignment="1">
      <alignment horizontal="center" shrinkToFit="1"/>
    </xf>
    <xf numFmtId="0" fontId="36" fillId="0" borderId="155" xfId="1" applyBorder="1" applyAlignment="1">
      <alignment horizontal="left" vertical="center" shrinkToFit="1"/>
    </xf>
    <xf numFmtId="0" fontId="41" fillId="0" borderId="156" xfId="1" applyFont="1" applyBorder="1" applyAlignment="1">
      <alignment horizontal="left" vertical="center" shrinkToFit="1"/>
    </xf>
    <xf numFmtId="0" fontId="38" fillId="0" borderId="157" xfId="1" applyFont="1" applyBorder="1" applyAlignment="1">
      <alignment horizontal="center" vertical="center" shrinkToFit="1"/>
    </xf>
    <xf numFmtId="0" fontId="38" fillId="0" borderId="158" xfId="1" applyFont="1" applyBorder="1" applyAlignment="1">
      <alignment horizontal="center" shrinkToFit="1"/>
    </xf>
    <xf numFmtId="0" fontId="38" fillId="0" borderId="159" xfId="1" applyFont="1" applyBorder="1" applyAlignment="1">
      <alignment horizontal="center" shrinkToFit="1"/>
    </xf>
    <xf numFmtId="0" fontId="38" fillId="0" borderId="160" xfId="1" applyFont="1" applyBorder="1" applyAlignment="1">
      <alignment horizontal="center" shrinkToFit="1"/>
    </xf>
    <xf numFmtId="0" fontId="38" fillId="0" borderId="161" xfId="1" applyFont="1" applyBorder="1" applyAlignment="1">
      <alignment horizontal="center" shrinkToFit="1"/>
    </xf>
    <xf numFmtId="0" fontId="38" fillId="0" borderId="162" xfId="1" applyFont="1" applyBorder="1" applyAlignment="1">
      <alignment horizontal="center" shrinkToFit="1"/>
    </xf>
    <xf numFmtId="0" fontId="36" fillId="8" borderId="163" xfId="1" applyFill="1" applyBorder="1" applyAlignment="1">
      <alignment horizontal="left" vertical="center" shrinkToFit="1"/>
    </xf>
    <xf numFmtId="0" fontId="41" fillId="8" borderId="164" xfId="1" applyFont="1" applyFill="1" applyBorder="1" applyAlignment="1">
      <alignment horizontal="left" vertical="center" shrinkToFit="1"/>
    </xf>
    <xf numFmtId="0" fontId="38" fillId="8" borderId="165" xfId="1" applyFont="1" applyFill="1" applyBorder="1" applyAlignment="1">
      <alignment horizontal="center" vertical="center" shrinkToFit="1"/>
    </xf>
    <xf numFmtId="0" fontId="38" fillId="8" borderId="166" xfId="1" applyFont="1" applyFill="1" applyBorder="1" applyAlignment="1">
      <alignment horizontal="center" shrinkToFit="1"/>
    </xf>
    <xf numFmtId="0" fontId="38" fillId="8" borderId="167" xfId="1" applyFont="1" applyFill="1" applyBorder="1" applyAlignment="1">
      <alignment horizontal="center" shrinkToFit="1"/>
    </xf>
    <xf numFmtId="0" fontId="38" fillId="8" borderId="168" xfId="1" applyFont="1" applyFill="1" applyBorder="1" applyAlignment="1">
      <alignment horizontal="center" shrinkToFit="1"/>
    </xf>
    <xf numFmtId="0" fontId="38" fillId="8" borderId="169" xfId="1" applyFont="1" applyFill="1" applyBorder="1" applyAlignment="1">
      <alignment horizontal="center" shrinkToFit="1"/>
    </xf>
    <xf numFmtId="0" fontId="38" fillId="8" borderId="170" xfId="1" applyFont="1" applyFill="1" applyBorder="1" applyAlignment="1">
      <alignment horizontal="center" shrinkToFit="1"/>
    </xf>
    <xf numFmtId="0" fontId="36" fillId="8" borderId="171" xfId="1" applyFill="1" applyBorder="1" applyAlignment="1">
      <alignment horizontal="left" vertical="center" shrinkToFit="1"/>
    </xf>
    <xf numFmtId="0" fontId="41" fillId="8" borderId="172" xfId="1" applyFont="1" applyFill="1" applyBorder="1" applyAlignment="1">
      <alignment horizontal="left" vertical="center" shrinkToFit="1"/>
    </xf>
    <xf numFmtId="0" fontId="38" fillId="8" borderId="173" xfId="1" applyFont="1" applyFill="1" applyBorder="1" applyAlignment="1">
      <alignment horizontal="center" vertical="center" shrinkToFit="1"/>
    </xf>
    <xf numFmtId="0" fontId="38" fillId="8" borderId="174" xfId="1" applyFont="1" applyFill="1" applyBorder="1" applyAlignment="1">
      <alignment horizontal="center" shrinkToFit="1"/>
    </xf>
    <xf numFmtId="0" fontId="38" fillId="8" borderId="175" xfId="1" applyFont="1" applyFill="1" applyBorder="1" applyAlignment="1">
      <alignment horizontal="center" shrinkToFit="1"/>
    </xf>
    <xf numFmtId="0" fontId="38" fillId="8" borderId="176" xfId="1" applyFont="1" applyFill="1" applyBorder="1" applyAlignment="1">
      <alignment horizontal="center" shrinkToFit="1"/>
    </xf>
    <xf numFmtId="0" fontId="38" fillId="8" borderId="177" xfId="1" applyFont="1" applyFill="1" applyBorder="1" applyAlignment="1">
      <alignment horizontal="center" shrinkToFit="1"/>
    </xf>
    <xf numFmtId="0" fontId="38" fillId="8" borderId="178" xfId="1" applyFont="1" applyFill="1" applyBorder="1" applyAlignment="1">
      <alignment horizontal="center" shrinkToFit="1"/>
    </xf>
    <xf numFmtId="0" fontId="42" fillId="0" borderId="0" xfId="1" applyFont="1" applyAlignment="1">
      <alignment horizontal="center" shrinkToFit="1"/>
    </xf>
    <xf numFmtId="0" fontId="42" fillId="0" borderId="95" xfId="1" applyFont="1" applyBorder="1" applyAlignment="1">
      <alignment horizontal="left" shrinkToFit="1"/>
    </xf>
    <xf numFmtId="0" fontId="44" fillId="0" borderId="0" xfId="1" applyFont="1" applyAlignment="1">
      <alignment horizontal="center" vertical="center" shrinkToFit="1"/>
    </xf>
    <xf numFmtId="0" fontId="42" fillId="0" borderId="0" xfId="1" applyFont="1" applyAlignment="1">
      <alignment horizontal="left" shrinkToFit="1"/>
    </xf>
    <xf numFmtId="0" fontId="38" fillId="0" borderId="0" xfId="1" applyFont="1" applyAlignment="1">
      <alignment horizontal="center" vertical="center" shrinkToFit="1"/>
    </xf>
    <xf numFmtId="0" fontId="42" fillId="0" borderId="98" xfId="1" applyFont="1" applyBorder="1" applyAlignment="1">
      <alignment horizontal="center" shrinkToFit="1"/>
    </xf>
    <xf numFmtId="0" fontId="42" fillId="0" borderId="99" xfId="1" applyFont="1" applyBorder="1" applyAlignment="1">
      <alignment horizontal="left" shrinkToFit="1"/>
    </xf>
    <xf numFmtId="0" fontId="38" fillId="0" borderId="63" xfId="1" applyFont="1" applyBorder="1" applyAlignment="1">
      <alignment horizontal="left" shrinkToFit="1"/>
    </xf>
    <xf numFmtId="0" fontId="42" fillId="0" borderId="63" xfId="1" applyFont="1" applyBorder="1" applyAlignment="1">
      <alignment horizontal="left" shrinkToFit="1"/>
    </xf>
    <xf numFmtId="0" fontId="45" fillId="0" borderId="63" xfId="1" applyFont="1" applyBorder="1" applyAlignment="1">
      <alignment horizontal="center" shrinkToFit="1"/>
    </xf>
    <xf numFmtId="0" fontId="42" fillId="0" borderId="63" xfId="1" applyFont="1" applyBorder="1" applyAlignment="1">
      <alignment horizontal="center" shrinkToFit="1"/>
    </xf>
    <xf numFmtId="0" fontId="42" fillId="0" borderId="100" xfId="1" applyFont="1" applyBorder="1" applyAlignment="1">
      <alignment horizontal="center" shrinkToFit="1"/>
    </xf>
    <xf numFmtId="0" fontId="38" fillId="0" borderId="0" xfId="1" applyFont="1" applyAlignment="1">
      <alignment horizontal="left" shrinkToFit="1"/>
    </xf>
    <xf numFmtId="0" fontId="45" fillId="0" borderId="0" xfId="1" applyFont="1" applyAlignment="1">
      <alignment horizontal="center" shrinkToFit="1"/>
    </xf>
    <xf numFmtId="0" fontId="36" fillId="0" borderId="179" xfId="1" applyBorder="1" applyAlignment="1">
      <alignment vertical="center" shrinkToFit="1"/>
    </xf>
    <xf numFmtId="0" fontId="38" fillId="0" borderId="179" xfId="1" applyFont="1" applyBorder="1" applyAlignment="1">
      <alignment horizontal="right" vertical="center" shrinkToFit="1"/>
    </xf>
    <xf numFmtId="0" fontId="36" fillId="8" borderId="179" xfId="1" applyFill="1" applyBorder="1" applyAlignment="1">
      <alignment vertical="center" shrinkToFit="1"/>
    </xf>
    <xf numFmtId="0" fontId="44" fillId="0" borderId="0" xfId="1" applyFont="1" applyAlignment="1">
      <alignment vertical="center" shrinkToFit="1"/>
    </xf>
    <xf numFmtId="0" fontId="44" fillId="0" borderId="0" xfId="1" applyFont="1" applyAlignment="1">
      <alignment horizontal="distributed" vertical="center" indent="1"/>
    </xf>
    <xf numFmtId="0" fontId="36" fillId="0" borderId="0" xfId="1" applyAlignment="1">
      <alignment vertical="top"/>
    </xf>
    <xf numFmtId="0" fontId="49" fillId="0" borderId="0" xfId="2">
      <alignment vertical="center"/>
    </xf>
    <xf numFmtId="49" fontId="49" fillId="0" borderId="0" xfId="2" applyNumberFormat="1">
      <alignment vertical="center"/>
    </xf>
    <xf numFmtId="49" fontId="49" fillId="0" borderId="0" xfId="2" applyNumberFormat="1" applyAlignment="1">
      <alignment horizontal="center" vertical="center"/>
    </xf>
    <xf numFmtId="0" fontId="49" fillId="0" borderId="0" xfId="2" applyAlignment="1">
      <alignment horizontal="center" vertical="center"/>
    </xf>
    <xf numFmtId="14" fontId="49" fillId="0" borderId="0" xfId="2" applyNumberFormat="1">
      <alignment vertical="center"/>
    </xf>
    <xf numFmtId="0" fontId="7" fillId="2" borderId="9"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13"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4" fillId="2" borderId="0" xfId="0" applyFont="1" applyFill="1" applyAlignment="1">
      <alignment horizontal="distributed" vertical="center" justifyLastLine="1"/>
    </xf>
    <xf numFmtId="0" fontId="4" fillId="2" borderId="30" xfId="0" applyFont="1" applyFill="1" applyBorder="1" applyAlignment="1">
      <alignment horizontal="distributed" vertical="center" justifyLastLine="1"/>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6" xfId="0" applyFont="1" applyBorder="1" applyAlignment="1">
      <alignment horizontal="center" vertical="center" shrinkToFit="1"/>
    </xf>
    <xf numFmtId="0" fontId="14" fillId="0" borderId="33" xfId="0" applyFont="1" applyBorder="1" applyAlignment="1">
      <alignment horizontal="center" vertical="center" textRotation="255" shrinkToFit="1"/>
    </xf>
    <xf numFmtId="0" fontId="14" fillId="0" borderId="34" xfId="0" applyFont="1" applyBorder="1" applyAlignment="1">
      <alignment horizontal="center" vertical="center" textRotation="255" shrinkToFit="1"/>
    </xf>
    <xf numFmtId="0" fontId="14" fillId="0" borderId="35" xfId="0" applyFont="1" applyBorder="1" applyAlignment="1">
      <alignment horizontal="center" vertical="center" textRotation="255" shrinkToFit="1"/>
    </xf>
    <xf numFmtId="0" fontId="12" fillId="0" borderId="46"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4" xfId="0" applyFont="1" applyBorder="1" applyAlignment="1">
      <alignment horizontal="center" vertical="center" shrinkToFit="1"/>
    </xf>
    <xf numFmtId="0" fontId="10" fillId="0" borderId="120" xfId="0" applyFont="1" applyBorder="1" applyAlignment="1">
      <alignment horizontal="center" vertical="center" shrinkToFit="1"/>
    </xf>
    <xf numFmtId="0" fontId="10" fillId="0" borderId="64"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0" xfId="0" applyFont="1" applyAlignment="1">
      <alignment horizontal="center" vertical="center" shrinkToFit="1"/>
    </xf>
    <xf numFmtId="0" fontId="12" fillId="0" borderId="26" xfId="0" applyFont="1" applyBorder="1" applyAlignment="1">
      <alignment horizontal="center" vertical="center" shrinkToFit="1"/>
    </xf>
    <xf numFmtId="0" fontId="12" fillId="0" borderId="29" xfId="0" applyFont="1" applyBorder="1" applyAlignment="1">
      <alignment horizontal="center" vertical="center" shrinkToFit="1"/>
    </xf>
    <xf numFmtId="0" fontId="32" fillId="0" borderId="101" xfId="0" applyFont="1" applyBorder="1" applyAlignment="1">
      <alignment horizontal="center" vertical="center" shrinkToFit="1"/>
    </xf>
    <xf numFmtId="0" fontId="32" fillId="0" borderId="102" xfId="0" applyFont="1" applyBorder="1" applyAlignment="1">
      <alignment horizontal="center" vertical="center" shrinkToFit="1"/>
    </xf>
    <xf numFmtId="0" fontId="1"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35" fillId="7" borderId="0" xfId="0" applyFont="1" applyFill="1" applyAlignment="1">
      <alignment horizontal="center" vertical="center"/>
    </xf>
    <xf numFmtId="0" fontId="15" fillId="0" borderId="0" xfId="0" applyFont="1" applyAlignment="1">
      <alignment horizontal="left" vertical="top"/>
    </xf>
    <xf numFmtId="0" fontId="6" fillId="0" borderId="0" xfId="0" applyFont="1" applyAlignment="1">
      <alignment horizontal="right" vertical="center"/>
    </xf>
    <xf numFmtId="0" fontId="6" fillId="0" borderId="79" xfId="0" applyFont="1" applyBorder="1" applyAlignment="1">
      <alignment horizontal="center" vertical="center" shrinkToFit="1"/>
    </xf>
    <xf numFmtId="0" fontId="6" fillId="0" borderId="83" xfId="0" applyFont="1" applyBorder="1" applyAlignment="1">
      <alignment horizontal="center" vertical="center" shrinkToFit="1"/>
    </xf>
    <xf numFmtId="0" fontId="27" fillId="0" borderId="80" xfId="0" applyFont="1" applyBorder="1" applyAlignment="1">
      <alignment horizontal="center" vertical="center"/>
    </xf>
    <xf numFmtId="0" fontId="27" fillId="0" borderId="84" xfId="0" applyFont="1" applyBorder="1" applyAlignment="1">
      <alignment horizontal="center" vertical="center"/>
    </xf>
    <xf numFmtId="0" fontId="27" fillId="0" borderId="86" xfId="0" applyFont="1" applyBorder="1" applyAlignment="1">
      <alignment horizontal="center" vertical="center"/>
    </xf>
    <xf numFmtId="0" fontId="16" fillId="0" borderId="81" xfId="0" applyFont="1" applyBorder="1" applyAlignment="1">
      <alignment horizontal="center" vertical="center" shrinkToFit="1"/>
    </xf>
    <xf numFmtId="0" fontId="16" fillId="0" borderId="85" xfId="0" applyFont="1" applyBorder="1" applyAlignment="1">
      <alignment horizontal="center" vertical="center" shrinkToFit="1"/>
    </xf>
    <xf numFmtId="0" fontId="16" fillId="0" borderId="109" xfId="0" applyFont="1" applyBorder="1" applyAlignment="1">
      <alignment horizontal="center" vertical="center" shrinkToFit="1"/>
    </xf>
    <xf numFmtId="0" fontId="16" fillId="0" borderId="110" xfId="0" applyFont="1" applyBorder="1" applyAlignment="1">
      <alignment horizontal="center" vertical="center" shrinkToFit="1"/>
    </xf>
    <xf numFmtId="0" fontId="18" fillId="0" borderId="82" xfId="0" applyFont="1" applyBorder="1" applyAlignment="1">
      <alignment horizontal="center" vertical="center"/>
    </xf>
    <xf numFmtId="0" fontId="18" fillId="0" borderId="46" xfId="0" applyFont="1" applyBorder="1" applyAlignment="1">
      <alignment horizontal="center" vertical="center"/>
    </xf>
    <xf numFmtId="0" fontId="31" fillId="0" borderId="79" xfId="0" applyFont="1" applyBorder="1" applyAlignment="1">
      <alignment horizontal="center" vertical="center"/>
    </xf>
    <xf numFmtId="0" fontId="31" fillId="0" borderId="83" xfId="0" applyFont="1" applyBorder="1" applyAlignment="1">
      <alignment horizontal="center" vertical="center"/>
    </xf>
    <xf numFmtId="56" fontId="8" fillId="0" borderId="85" xfId="0" applyNumberFormat="1" applyFont="1" applyBorder="1" applyAlignment="1">
      <alignment horizontal="center" vertical="center"/>
    </xf>
    <xf numFmtId="0" fontId="8" fillId="0" borderId="85" xfId="0" applyFont="1" applyBorder="1" applyAlignment="1">
      <alignment horizontal="center" vertical="center"/>
    </xf>
    <xf numFmtId="56" fontId="18" fillId="0" borderId="85" xfId="0" applyNumberFormat="1" applyFont="1" applyBorder="1" applyAlignment="1">
      <alignment horizontal="center" vertical="center"/>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16" fillId="0" borderId="88" xfId="0" applyFont="1" applyBorder="1" applyAlignment="1">
      <alignment horizontal="center" vertical="center" shrinkToFit="1"/>
    </xf>
    <xf numFmtId="0" fontId="16" fillId="0" borderId="92" xfId="0" applyFont="1" applyBorder="1" applyAlignment="1">
      <alignment horizontal="center" vertical="center" shrinkToFit="1"/>
    </xf>
    <xf numFmtId="0" fontId="27" fillId="0" borderId="89" xfId="0" applyFont="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16" fillId="0" borderId="90" xfId="0" applyFont="1" applyBorder="1" applyAlignment="1">
      <alignment horizontal="center" vertical="center" shrinkToFit="1"/>
    </xf>
    <xf numFmtId="0" fontId="13" fillId="0" borderId="85" xfId="0" applyFont="1" applyBorder="1" applyAlignment="1">
      <alignment vertical="center" shrinkToFit="1"/>
    </xf>
    <xf numFmtId="0" fontId="16" fillId="0" borderId="111" xfId="0" applyFont="1" applyBorder="1" applyAlignment="1">
      <alignment horizontal="center" vertical="center" shrinkToFit="1"/>
    </xf>
    <xf numFmtId="0" fontId="13" fillId="0" borderId="110" xfId="0" applyFont="1" applyBorder="1" applyAlignment="1">
      <alignment vertical="center" shrinkToFit="1"/>
    </xf>
    <xf numFmtId="0" fontId="18" fillId="0" borderId="91" xfId="0" applyFont="1" applyBorder="1" applyAlignment="1">
      <alignment horizontal="center" vertical="center"/>
    </xf>
    <xf numFmtId="0" fontId="31" fillId="0" borderId="91" xfId="0" applyFont="1" applyBorder="1" applyAlignment="1">
      <alignment horizontal="center" vertical="center"/>
    </xf>
    <xf numFmtId="0" fontId="31" fillId="0" borderId="46" xfId="0" applyFont="1" applyBorder="1" applyAlignment="1">
      <alignment horizontal="center" vertical="center"/>
    </xf>
    <xf numFmtId="0" fontId="31" fillId="0" borderId="87" xfId="0" applyFont="1" applyBorder="1" applyAlignment="1">
      <alignment horizontal="center" vertical="center"/>
    </xf>
    <xf numFmtId="0" fontId="18" fillId="0" borderId="118" xfId="0" applyFont="1" applyBorder="1" applyAlignment="1">
      <alignment horizontal="center" vertical="center"/>
    </xf>
    <xf numFmtId="0" fontId="8" fillId="0" borderId="92"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30" fillId="0" borderId="62" xfId="0" applyFont="1" applyBorder="1" applyAlignment="1">
      <alignment horizontal="center" shrinkToFit="1"/>
    </xf>
    <xf numFmtId="0" fontId="6" fillId="0" borderId="114" xfId="0" applyFont="1" applyBorder="1" applyAlignment="1">
      <alignment horizontal="center" vertical="center" shrinkToFit="1"/>
    </xf>
    <xf numFmtId="0" fontId="27" fillId="0" borderId="112" xfId="0" applyFont="1" applyBorder="1" applyAlignment="1">
      <alignment horizontal="center" vertical="center"/>
    </xf>
    <xf numFmtId="0" fontId="27" fillId="0" borderId="113" xfId="0" applyFont="1" applyBorder="1" applyAlignment="1">
      <alignment horizontal="center" vertical="center"/>
    </xf>
    <xf numFmtId="0" fontId="27" fillId="0" borderId="117" xfId="0" applyFont="1" applyBorder="1" applyAlignment="1">
      <alignment horizontal="center" vertical="center"/>
    </xf>
    <xf numFmtId="0" fontId="31" fillId="0" borderId="118" xfId="0" applyFont="1" applyBorder="1" applyAlignment="1">
      <alignment horizontal="center" vertical="center"/>
    </xf>
    <xf numFmtId="56" fontId="8" fillId="0" borderId="92" xfId="0" applyNumberFormat="1" applyFont="1" applyBorder="1" applyAlignment="1">
      <alignment horizontal="center" vertical="center"/>
    </xf>
    <xf numFmtId="0" fontId="29" fillId="0" borderId="0" xfId="0" applyFont="1" applyAlignment="1">
      <alignment horizontal="center" vertical="center"/>
    </xf>
    <xf numFmtId="0" fontId="19" fillId="6" borderId="98" xfId="0" applyFont="1" applyFill="1" applyBorder="1" applyAlignment="1">
      <alignment horizontal="center" vertical="center" shrinkToFit="1"/>
    </xf>
    <xf numFmtId="0" fontId="19" fillId="6" borderId="95" xfId="0" applyFont="1" applyFill="1" applyBorder="1" applyAlignment="1">
      <alignment horizontal="center" vertical="center" shrinkToFit="1"/>
    </xf>
    <xf numFmtId="0" fontId="1" fillId="6" borderId="0" xfId="0" applyFont="1" applyFill="1" applyAlignment="1">
      <alignment horizontal="center" vertical="center" shrinkToFit="1"/>
    </xf>
    <xf numFmtId="0" fontId="17" fillId="6" borderId="0" xfId="0" applyFont="1" applyFill="1" applyAlignment="1">
      <alignment horizontal="center" vertical="center" shrinkToFit="1"/>
    </xf>
    <xf numFmtId="0" fontId="26" fillId="6" borderId="62" xfId="0" applyFont="1" applyFill="1" applyBorder="1" applyAlignment="1">
      <alignment horizontal="center" vertical="center" shrinkToFit="1"/>
    </xf>
    <xf numFmtId="0" fontId="20" fillId="6" borderId="0" xfId="0" applyFont="1" applyFill="1" applyAlignment="1">
      <alignment horizontal="center" vertical="center" shrinkToFit="1"/>
    </xf>
    <xf numFmtId="0" fontId="15" fillId="6" borderId="0" xfId="0" applyFont="1" applyFill="1" applyAlignment="1">
      <alignment horizontal="left" vertical="center" shrinkToFit="1"/>
    </xf>
    <xf numFmtId="0" fontId="6" fillId="6" borderId="0" xfId="0" applyFont="1" applyFill="1" applyAlignment="1">
      <alignment horizontal="right" vertical="center" shrinkToFit="1"/>
    </xf>
    <xf numFmtId="0" fontId="19" fillId="6" borderId="96" xfId="0" applyFont="1" applyFill="1" applyBorder="1" applyAlignment="1">
      <alignment horizontal="center" vertical="center" shrinkToFit="1"/>
    </xf>
    <xf numFmtId="0" fontId="19" fillId="6" borderId="62" xfId="0" applyFont="1" applyFill="1" applyBorder="1" applyAlignment="1">
      <alignment horizontal="center" vertical="center" shrinkToFit="1"/>
    </xf>
    <xf numFmtId="0" fontId="19" fillId="6" borderId="0" xfId="0" applyFont="1" applyFill="1" applyAlignment="1">
      <alignment horizontal="center" vertical="center" shrinkToFit="1"/>
    </xf>
    <xf numFmtId="0" fontId="19" fillId="6" borderId="97" xfId="0" applyFont="1" applyFill="1" applyBorder="1" applyAlignment="1">
      <alignment horizontal="center" vertical="center" shrinkToFit="1"/>
    </xf>
    <xf numFmtId="0" fontId="19" fillId="0" borderId="62" xfId="0" applyFont="1" applyBorder="1" applyAlignment="1">
      <alignment horizontal="center" vertical="center" shrinkToFit="1"/>
    </xf>
    <xf numFmtId="0" fontId="36" fillId="0" borderId="96" xfId="1" applyBorder="1" applyAlignment="1">
      <alignment horizontal="center" vertical="center" shrinkToFit="1"/>
    </xf>
    <xf numFmtId="0" fontId="36" fillId="0" borderId="179" xfId="1" applyBorder="1" applyAlignment="1">
      <alignment horizontal="center" vertical="center" shrinkToFit="1"/>
    </xf>
    <xf numFmtId="0" fontId="36" fillId="0" borderId="97" xfId="1" applyBorder="1" applyAlignment="1">
      <alignment horizontal="center" vertical="center" shrinkToFit="1"/>
    </xf>
    <xf numFmtId="0" fontId="36" fillId="0" borderId="95" xfId="1" applyBorder="1" applyAlignment="1">
      <alignment horizontal="center" vertical="center" shrinkToFit="1"/>
    </xf>
    <xf numFmtId="0" fontId="36" fillId="0" borderId="0" xfId="1" applyAlignment="1">
      <alignment horizontal="center" vertical="center" shrinkToFit="1"/>
    </xf>
    <xf numFmtId="0" fontId="36" fillId="0" borderId="98" xfId="1" applyBorder="1" applyAlignment="1">
      <alignment horizontal="center" vertical="center" shrinkToFit="1"/>
    </xf>
    <xf numFmtId="0" fontId="36" fillId="0" borderId="99" xfId="1" applyBorder="1" applyAlignment="1">
      <alignment horizontal="center" vertical="center" shrinkToFit="1"/>
    </xf>
    <xf numFmtId="0" fontId="36" fillId="0" borderId="63" xfId="1" applyBorder="1" applyAlignment="1">
      <alignment horizontal="center" vertical="center" shrinkToFit="1"/>
    </xf>
    <xf numFmtId="0" fontId="36" fillId="0" borderId="100" xfId="1" applyBorder="1" applyAlignment="1">
      <alignment horizontal="center" vertical="center" shrinkToFit="1"/>
    </xf>
    <xf numFmtId="0" fontId="44" fillId="0" borderId="0" xfId="1" applyFont="1" applyAlignment="1">
      <alignment horizontal="center" vertical="center" shrinkToFit="1"/>
    </xf>
    <xf numFmtId="0" fontId="46" fillId="0" borderId="0" xfId="1" applyFont="1" applyAlignment="1">
      <alignment horizontal="center" vertical="center" shrinkToFit="1"/>
    </xf>
    <xf numFmtId="0" fontId="42" fillId="0" borderId="0" xfId="1" applyFont="1" applyAlignment="1">
      <alignment horizontal="center" shrinkToFit="1"/>
    </xf>
    <xf numFmtId="0" fontId="48" fillId="0" borderId="96" xfId="1" applyFont="1" applyBorder="1" applyAlignment="1">
      <alignment horizontal="center" vertical="center" shrinkToFit="1"/>
    </xf>
    <xf numFmtId="0" fontId="48" fillId="0" borderId="179" xfId="1" applyFont="1" applyBorder="1" applyAlignment="1">
      <alignment horizontal="center" vertical="center" shrinkToFit="1"/>
    </xf>
    <xf numFmtId="0" fontId="48" fillId="0" borderId="97" xfId="1" applyFont="1" applyBorder="1" applyAlignment="1">
      <alignment horizontal="center" vertical="center" shrinkToFit="1"/>
    </xf>
    <xf numFmtId="0" fontId="48" fillId="0" borderId="99" xfId="1" applyFont="1" applyBorder="1" applyAlignment="1">
      <alignment horizontal="center" vertical="center" shrinkToFit="1"/>
    </xf>
    <xf numFmtId="0" fontId="48" fillId="0" borderId="63" xfId="1" applyFont="1" applyBorder="1" applyAlignment="1">
      <alignment horizontal="center" vertical="center" shrinkToFit="1"/>
    </xf>
    <xf numFmtId="0" fontId="48" fillId="0" borderId="100" xfId="1" applyFont="1" applyBorder="1" applyAlignment="1">
      <alignment horizontal="center" vertical="center" shrinkToFit="1"/>
    </xf>
    <xf numFmtId="0" fontId="36" fillId="0" borderId="190" xfId="1" applyBorder="1" applyAlignment="1">
      <alignment horizontal="center" vertical="center" shrinkToFit="1"/>
    </xf>
    <xf numFmtId="0" fontId="36" fillId="0" borderId="191" xfId="1" applyBorder="1" applyAlignment="1">
      <alignment horizontal="center" vertical="center" shrinkToFit="1"/>
    </xf>
    <xf numFmtId="0" fontId="36" fillId="0" borderId="192" xfId="1" applyBorder="1" applyAlignment="1">
      <alignment horizontal="center" vertical="center" shrinkToFit="1"/>
    </xf>
    <xf numFmtId="0" fontId="46" fillId="0" borderId="0" xfId="1" applyFont="1" applyAlignment="1">
      <alignment horizontal="left" vertical="center" shrinkToFit="1"/>
    </xf>
    <xf numFmtId="0" fontId="44" fillId="0" borderId="0" xfId="1" applyFont="1" applyAlignment="1">
      <alignment horizontal="left" vertical="center" shrinkToFit="1"/>
    </xf>
    <xf numFmtId="0" fontId="44" fillId="0" borderId="96" xfId="1" applyFont="1" applyBorder="1" applyAlignment="1">
      <alignment horizontal="center" vertical="center" shrinkToFit="1"/>
    </xf>
    <xf numFmtId="0" fontId="44" fillId="0" borderId="179" xfId="1" applyFont="1" applyBorder="1" applyAlignment="1">
      <alignment horizontal="center" vertical="center" shrinkToFit="1"/>
    </xf>
    <xf numFmtId="0" fontId="44" fillId="0" borderId="97" xfId="1" applyFont="1" applyBorder="1" applyAlignment="1">
      <alignment horizontal="center" vertical="center" shrinkToFit="1"/>
    </xf>
    <xf numFmtId="0" fontId="44" fillId="0" borderId="98" xfId="1" applyFont="1" applyBorder="1" applyAlignment="1">
      <alignment horizontal="left" vertical="center" shrinkToFit="1"/>
    </xf>
    <xf numFmtId="0" fontId="47" fillId="0" borderId="95" xfId="1" applyFont="1" applyBorder="1" applyAlignment="1">
      <alignment horizontal="center" vertical="center" shrinkToFit="1"/>
    </xf>
    <xf numFmtId="0" fontId="47" fillId="0" borderId="0" xfId="1" applyFont="1" applyAlignment="1">
      <alignment horizontal="center" vertical="center" shrinkToFit="1"/>
    </xf>
    <xf numFmtId="0" fontId="47" fillId="0" borderId="98" xfId="1" applyFont="1" applyBorder="1" applyAlignment="1">
      <alignment horizontal="center" vertical="center" shrinkToFit="1"/>
    </xf>
    <xf numFmtId="0" fontId="47" fillId="0" borderId="99" xfId="1" applyFont="1" applyBorder="1" applyAlignment="1">
      <alignment horizontal="center" vertical="center" shrinkToFit="1"/>
    </xf>
    <xf numFmtId="0" fontId="47" fillId="0" borderId="63" xfId="1" applyFont="1" applyBorder="1" applyAlignment="1">
      <alignment horizontal="center" vertical="center" shrinkToFit="1"/>
    </xf>
    <xf numFmtId="0" fontId="47" fillId="0" borderId="100" xfId="1" applyFont="1" applyBorder="1" applyAlignment="1">
      <alignment horizontal="center" vertical="center" shrinkToFit="1"/>
    </xf>
    <xf numFmtId="0" fontId="36" fillId="0" borderId="0" xfId="1" applyAlignment="1">
      <alignment horizontal="right" vertical="center" shrinkToFit="1"/>
    </xf>
    <xf numFmtId="0" fontId="36" fillId="0" borderId="96" xfId="1" applyBorder="1" applyAlignment="1">
      <alignment horizontal="left" vertical="top" shrinkToFit="1"/>
    </xf>
    <xf numFmtId="0" fontId="36" fillId="0" borderId="97" xfId="1" applyBorder="1" applyAlignment="1">
      <alignment horizontal="left" vertical="top" shrinkToFit="1"/>
    </xf>
    <xf numFmtId="0" fontId="38" fillId="0" borderId="95" xfId="1" applyFont="1" applyBorder="1" applyAlignment="1">
      <alignment horizontal="left" vertical="top" shrinkToFit="1"/>
    </xf>
    <xf numFmtId="0" fontId="38" fillId="0" borderId="98" xfId="1" applyFont="1" applyBorder="1" applyAlignment="1">
      <alignment horizontal="left" vertical="top" shrinkToFit="1"/>
    </xf>
    <xf numFmtId="0" fontId="38" fillId="0" borderId="99" xfId="1" applyFont="1" applyBorder="1" applyAlignment="1">
      <alignment horizontal="left" vertical="top" shrinkToFit="1"/>
    </xf>
    <xf numFmtId="0" fontId="38" fillId="0" borderId="100" xfId="1" applyFont="1" applyBorder="1" applyAlignment="1">
      <alignment horizontal="left" vertical="top" shrinkToFit="1"/>
    </xf>
    <xf numFmtId="0" fontId="36" fillId="0" borderId="122" xfId="1" applyBorder="1" applyAlignment="1">
      <alignment horizontal="center" vertical="center" shrinkToFit="1"/>
    </xf>
    <xf numFmtId="0" fontId="36" fillId="0" borderId="124" xfId="1" applyBorder="1" applyAlignment="1">
      <alignment horizontal="center" vertical="center" shrinkToFit="1"/>
    </xf>
    <xf numFmtId="0" fontId="36" fillId="0" borderId="180" xfId="1" applyBorder="1" applyAlignment="1">
      <alignment horizontal="center" vertical="center" shrinkToFit="1"/>
    </xf>
    <xf numFmtId="0" fontId="36" fillId="0" borderId="181" xfId="1" applyBorder="1" applyAlignment="1">
      <alignment horizontal="center" vertical="center" shrinkToFit="1"/>
    </xf>
    <xf numFmtId="0" fontId="36" fillId="0" borderId="123" xfId="1" applyBorder="1" applyAlignment="1">
      <alignment horizontal="center" vertical="center" shrinkToFit="1"/>
    </xf>
    <xf numFmtId="0" fontId="38" fillId="0" borderId="63" xfId="1" applyFont="1" applyBorder="1" applyAlignment="1">
      <alignment horizontal="center" vertical="center" shrinkToFit="1"/>
    </xf>
    <xf numFmtId="0" fontId="38" fillId="8" borderId="63" xfId="1" applyFont="1" applyFill="1" applyBorder="1" applyAlignment="1">
      <alignment horizontal="center" vertical="center" shrinkToFit="1"/>
    </xf>
    <xf numFmtId="0" fontId="38" fillId="0" borderId="142" xfId="1" applyFont="1" applyBorder="1" applyAlignment="1">
      <alignment horizontal="left" vertical="center" shrinkToFit="1"/>
    </xf>
    <xf numFmtId="0" fontId="38" fillId="0" borderId="143" xfId="1" applyFont="1" applyBorder="1" applyAlignment="1">
      <alignment horizontal="left" vertical="center" shrinkToFit="1"/>
    </xf>
    <xf numFmtId="0" fontId="38" fillId="0" borderId="144" xfId="1" applyFont="1" applyBorder="1" applyAlignment="1">
      <alignment horizontal="left" vertical="center" shrinkToFit="1"/>
    </xf>
    <xf numFmtId="0" fontId="38" fillId="0" borderId="145" xfId="1" applyFont="1" applyBorder="1" applyAlignment="1">
      <alignment horizontal="left" vertical="center" wrapText="1"/>
    </xf>
    <xf numFmtId="0" fontId="38" fillId="0" borderId="143" xfId="1" applyFont="1" applyBorder="1" applyAlignment="1">
      <alignment horizontal="left" vertical="center" wrapText="1"/>
    </xf>
    <xf numFmtId="0" fontId="38" fillId="0" borderId="146" xfId="1" applyFont="1" applyBorder="1" applyAlignment="1">
      <alignment horizontal="left" vertical="center" shrinkToFit="1"/>
    </xf>
    <xf numFmtId="0" fontId="45" fillId="0" borderId="132" xfId="1" applyFont="1" applyBorder="1" applyAlignment="1">
      <alignment horizontal="center" vertical="center" shrinkToFit="1"/>
    </xf>
    <xf numFmtId="0" fontId="45" fillId="0" borderId="182" xfId="1" applyFont="1" applyBorder="1" applyAlignment="1">
      <alignment horizontal="center" vertical="center" shrinkToFit="1"/>
    </xf>
    <xf numFmtId="0" fontId="45" fillId="0" borderId="183" xfId="1" applyFont="1" applyBorder="1" applyAlignment="1">
      <alignment horizontal="center" vertical="center" shrinkToFit="1"/>
    </xf>
    <xf numFmtId="0" fontId="45" fillId="0" borderId="184" xfId="1" applyFont="1" applyBorder="1" applyAlignment="1">
      <alignment horizontal="center" vertical="center" shrinkToFit="1"/>
    </xf>
    <xf numFmtId="0" fontId="45" fillId="0" borderId="185" xfId="1" applyFont="1" applyBorder="1" applyAlignment="1">
      <alignment horizontal="center" vertical="center" shrinkToFit="1"/>
    </xf>
    <xf numFmtId="0" fontId="45" fillId="0" borderId="99" xfId="1" applyFont="1" applyBorder="1" applyAlignment="1">
      <alignment horizontal="center" vertical="center" shrinkToFit="1"/>
    </xf>
    <xf numFmtId="0" fontId="45" fillId="0" borderId="63" xfId="1" applyFont="1" applyBorder="1" applyAlignment="1">
      <alignment horizontal="center" vertical="center" shrinkToFit="1"/>
    </xf>
    <xf numFmtId="0" fontId="45" fillId="0" borderId="188" xfId="1" applyFont="1" applyBorder="1" applyAlignment="1">
      <alignment horizontal="center" vertical="center" shrinkToFit="1"/>
    </xf>
    <xf numFmtId="0" fontId="45" fillId="0" borderId="186" xfId="1" applyFont="1" applyBorder="1" applyAlignment="1">
      <alignment horizontal="center" vertical="center" shrinkToFit="1"/>
    </xf>
    <xf numFmtId="0" fontId="45" fillId="0" borderId="189" xfId="1" applyFont="1" applyBorder="1" applyAlignment="1">
      <alignment horizontal="center" vertical="center" shrinkToFit="1"/>
    </xf>
    <xf numFmtId="0" fontId="45" fillId="0" borderId="187" xfId="1" applyFont="1" applyBorder="1" applyAlignment="1">
      <alignment horizontal="center" vertical="center" shrinkToFit="1"/>
    </xf>
    <xf numFmtId="0" fontId="45" fillId="0" borderId="100" xfId="1" applyFont="1" applyBorder="1" applyAlignment="1">
      <alignment horizontal="center" vertical="center" shrinkToFit="1"/>
    </xf>
    <xf numFmtId="0" fontId="36" fillId="0" borderId="127" xfId="1" applyBorder="1" applyAlignment="1">
      <alignment horizontal="center" vertical="center" shrinkToFit="1"/>
    </xf>
    <xf numFmtId="0" fontId="36" fillId="0" borderId="134" xfId="1" applyBorder="1" applyAlignment="1">
      <alignment horizontal="center" vertical="center" shrinkToFit="1"/>
    </xf>
    <xf numFmtId="0" fontId="40" fillId="0" borderId="128" xfId="1" applyFont="1" applyBorder="1" applyAlignment="1">
      <alignment horizontal="center" vertical="center" shrinkToFit="1"/>
    </xf>
    <xf numFmtId="0" fontId="40" fillId="0" borderId="179" xfId="1" applyFont="1" applyBorder="1" applyAlignment="1">
      <alignment horizontal="center" vertical="center" shrinkToFit="1"/>
    </xf>
    <xf numFmtId="0" fontId="40" fillId="0" borderId="135" xfId="1" applyFont="1" applyBorder="1" applyAlignment="1">
      <alignment horizontal="center" vertical="center" shrinkToFit="1"/>
    </xf>
    <xf numFmtId="0" fontId="40" fillId="0" borderId="136" xfId="1" applyFont="1" applyBorder="1" applyAlignment="1">
      <alignment horizontal="center" vertical="center" shrinkToFit="1"/>
    </xf>
    <xf numFmtId="0" fontId="40" fillId="8" borderId="179" xfId="1" applyFont="1" applyFill="1" applyBorder="1" applyAlignment="1">
      <alignment horizontal="center" vertical="center" shrinkToFit="1"/>
    </xf>
    <xf numFmtId="0" fontId="40" fillId="8" borderId="129" xfId="1" applyFont="1" applyFill="1" applyBorder="1" applyAlignment="1">
      <alignment horizontal="center" vertical="center" shrinkToFit="1"/>
    </xf>
    <xf numFmtId="0" fontId="40" fillId="8" borderId="136" xfId="1" applyFont="1" applyFill="1" applyBorder="1" applyAlignment="1">
      <alignment horizontal="center" vertical="center" shrinkToFit="1"/>
    </xf>
    <xf numFmtId="0" fontId="40" fillId="8" borderId="138" xfId="1" applyFont="1" applyFill="1" applyBorder="1" applyAlignment="1">
      <alignment horizontal="center" vertical="center" shrinkToFit="1"/>
    </xf>
    <xf numFmtId="0" fontId="36" fillId="8" borderId="109" xfId="1" applyFill="1" applyBorder="1" applyAlignment="1">
      <alignment horizontal="center" vertical="center" shrinkToFit="1"/>
    </xf>
    <xf numFmtId="0" fontId="36" fillId="8" borderId="139" xfId="1" applyFill="1" applyBorder="1" applyAlignment="1">
      <alignment horizontal="center" vertical="center" shrinkToFit="1"/>
    </xf>
    <xf numFmtId="0" fontId="38" fillId="0" borderId="130" xfId="1" applyFont="1" applyBorder="1" applyAlignment="1">
      <alignment horizontal="left" vertical="center" shrinkToFit="1"/>
    </xf>
    <xf numFmtId="0" fontId="38" fillId="0" borderId="131" xfId="1" applyFont="1" applyBorder="1" applyAlignment="1">
      <alignment horizontal="left" vertical="center" shrinkToFit="1"/>
    </xf>
    <xf numFmtId="0" fontId="38" fillId="0" borderId="132" xfId="1" applyFont="1" applyBorder="1" applyAlignment="1">
      <alignment horizontal="left" vertical="center" shrinkToFit="1"/>
    </xf>
    <xf numFmtId="0" fontId="38" fillId="0" borderId="122" xfId="1" applyFont="1" applyBorder="1" applyAlignment="1">
      <alignment vertical="center" shrinkToFit="1"/>
    </xf>
    <xf numFmtId="0" fontId="38" fillId="0" borderId="123" xfId="1" applyFont="1" applyBorder="1" applyAlignment="1">
      <alignment vertical="center" shrinkToFit="1"/>
    </xf>
    <xf numFmtId="0" fontId="39" fillId="0" borderId="0" xfId="1" applyFont="1" applyAlignment="1">
      <alignment horizontal="center" vertical="center" shrinkToFit="1"/>
    </xf>
    <xf numFmtId="0" fontId="38" fillId="0" borderId="122" xfId="1" applyFont="1" applyBorder="1" applyAlignment="1">
      <alignment horizontal="center" vertical="center" shrinkToFit="1"/>
    </xf>
    <xf numFmtId="0" fontId="38" fillId="0" borderId="124" xfId="1" applyFont="1" applyBorder="1" applyAlignment="1">
      <alignment horizontal="center" vertical="center" shrinkToFit="1"/>
    </xf>
    <xf numFmtId="0" fontId="38" fillId="0" borderId="124" xfId="1" applyFont="1" applyBorder="1" applyAlignment="1">
      <alignment horizontal="left" vertical="center" shrinkToFit="1"/>
    </xf>
    <xf numFmtId="0" fontId="38" fillId="0" borderId="123" xfId="1" applyFont="1" applyBorder="1" applyAlignment="1">
      <alignment horizontal="left" vertical="center" shrinkToFit="1"/>
    </xf>
    <xf numFmtId="0" fontId="38" fillId="0" borderId="131" xfId="1" applyFont="1" applyBorder="1" applyAlignment="1">
      <alignment horizontal="center" vertical="center" shrinkToFit="1"/>
    </xf>
    <xf numFmtId="0" fontId="36" fillId="0" borderId="131" xfId="1" applyBorder="1" applyAlignment="1">
      <alignment horizontal="center" vertical="center" shrinkToFit="1"/>
    </xf>
    <xf numFmtId="0" fontId="38" fillId="0" borderId="133" xfId="1" applyFont="1" applyBorder="1" applyAlignment="1">
      <alignment horizontal="center" vertical="center" shrinkToFit="1"/>
    </xf>
    <xf numFmtId="0" fontId="40" fillId="0" borderId="62" xfId="1" applyFont="1" applyBorder="1" applyAlignment="1">
      <alignment horizontal="center" vertical="center" shrinkToFit="1"/>
    </xf>
    <xf numFmtId="0" fontId="40" fillId="8" borderId="62" xfId="1" applyFont="1" applyFill="1" applyBorder="1" applyAlignment="1">
      <alignment horizontal="center" vertical="center" shrinkToFit="1"/>
    </xf>
    <xf numFmtId="0" fontId="37" fillId="0" borderId="82" xfId="1" applyFont="1" applyBorder="1" applyAlignment="1" applyProtection="1">
      <alignment horizontal="center" vertical="center" shrinkToFit="1"/>
      <protection locked="0"/>
    </xf>
    <xf numFmtId="0" fontId="37" fillId="0" borderId="46" xfId="1" applyFont="1" applyBorder="1" applyAlignment="1" applyProtection="1">
      <alignment horizontal="center" vertical="center" shrinkToFit="1"/>
      <protection locked="0"/>
    </xf>
    <xf numFmtId="0" fontId="37" fillId="0" borderId="118" xfId="1" applyFont="1" applyBorder="1" applyAlignment="1" applyProtection="1">
      <alignment horizontal="center" vertical="center" shrinkToFit="1"/>
      <protection locked="0"/>
    </xf>
    <xf numFmtId="0" fontId="49" fillId="0" borderId="0" xfId="2" applyAlignment="1">
      <alignment horizontal="center" vertical="center"/>
    </xf>
    <xf numFmtId="49" fontId="49" fillId="0" borderId="0" xfId="2" applyNumberFormat="1" applyAlignment="1">
      <alignment horizontal="center" vertical="center"/>
    </xf>
  </cellXfs>
  <cellStyles count="3">
    <cellStyle name="標準" xfId="0" builtinId="0"/>
    <cellStyle name="標準 2" xfId="1" xr:uid="{722DB7B7-9DEA-489F-8FC2-A21FD1ADDAAF}"/>
    <cellStyle name="標準 3" xfId="2" xr:uid="{D22E1CEB-7BDF-49D1-8D3E-96D0E05FE7F9}"/>
  </cellStyles>
  <dxfs count="0"/>
  <tableStyles count="0" defaultTableStyle="TableStyleMedium2" defaultPivotStyle="PivotStyleLight16"/>
  <colors>
    <mruColors>
      <color rgb="FFCCFFF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1905</xdr:colOff>
      <xdr:row>6</xdr:row>
      <xdr:rowOff>11430</xdr:rowOff>
    </xdr:from>
    <xdr:to>
      <xdr:col>4</xdr:col>
      <xdr:colOff>78323</xdr:colOff>
      <xdr:row>13</xdr:row>
      <xdr:rowOff>49</xdr:rowOff>
    </xdr:to>
    <xdr:sp macro="" textlink="">
      <xdr:nvSpPr>
        <xdr:cNvPr id="2" name="左大かっこ 1">
          <a:extLst>
            <a:ext uri="{FF2B5EF4-FFF2-40B4-BE49-F238E27FC236}">
              <a16:creationId xmlns:a16="http://schemas.microsoft.com/office/drawing/2014/main" id="{8AE4DA52-8282-43C3-A0E0-81B32ADB6814}"/>
            </a:ext>
          </a:extLst>
        </xdr:cNvPr>
        <xdr:cNvSpPr/>
      </xdr:nvSpPr>
      <xdr:spPr>
        <a:xfrm>
          <a:off x="859155" y="8305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xdr:row>
      <xdr:rowOff>11430</xdr:rowOff>
    </xdr:from>
    <xdr:to>
      <xdr:col>9</xdr:col>
      <xdr:colOff>1491</xdr:colOff>
      <xdr:row>13</xdr:row>
      <xdr:rowOff>49</xdr:rowOff>
    </xdr:to>
    <xdr:sp macro="" textlink="">
      <xdr:nvSpPr>
        <xdr:cNvPr id="3" name="左大かっこ 2">
          <a:extLst>
            <a:ext uri="{FF2B5EF4-FFF2-40B4-BE49-F238E27FC236}">
              <a16:creationId xmlns:a16="http://schemas.microsoft.com/office/drawing/2014/main" id="{B5FC4661-AC03-4178-B606-836F99547D52}"/>
            </a:ext>
          </a:extLst>
        </xdr:cNvPr>
        <xdr:cNvSpPr/>
      </xdr:nvSpPr>
      <xdr:spPr>
        <a:xfrm flipH="1">
          <a:off x="1609725" y="8305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xdr:row>
      <xdr:rowOff>11430</xdr:rowOff>
    </xdr:from>
    <xdr:to>
      <xdr:col>4</xdr:col>
      <xdr:colOff>78323</xdr:colOff>
      <xdr:row>20</xdr:row>
      <xdr:rowOff>49</xdr:rowOff>
    </xdr:to>
    <xdr:sp macro="" textlink="">
      <xdr:nvSpPr>
        <xdr:cNvPr id="4" name="左大かっこ 3">
          <a:extLst>
            <a:ext uri="{FF2B5EF4-FFF2-40B4-BE49-F238E27FC236}">
              <a16:creationId xmlns:a16="http://schemas.microsoft.com/office/drawing/2014/main" id="{82C2CDB2-A014-490F-945D-B17B0189F2AB}"/>
            </a:ext>
          </a:extLst>
        </xdr:cNvPr>
        <xdr:cNvSpPr/>
      </xdr:nvSpPr>
      <xdr:spPr>
        <a:xfrm>
          <a:off x="859155" y="1468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xdr:row>
      <xdr:rowOff>11430</xdr:rowOff>
    </xdr:from>
    <xdr:to>
      <xdr:col>9</xdr:col>
      <xdr:colOff>1491</xdr:colOff>
      <xdr:row>20</xdr:row>
      <xdr:rowOff>49</xdr:rowOff>
    </xdr:to>
    <xdr:sp macro="" textlink="">
      <xdr:nvSpPr>
        <xdr:cNvPr id="5" name="左大かっこ 4">
          <a:extLst>
            <a:ext uri="{FF2B5EF4-FFF2-40B4-BE49-F238E27FC236}">
              <a16:creationId xmlns:a16="http://schemas.microsoft.com/office/drawing/2014/main" id="{59FB1D2B-205F-4B96-8868-BB841733D6FA}"/>
            </a:ext>
          </a:extLst>
        </xdr:cNvPr>
        <xdr:cNvSpPr/>
      </xdr:nvSpPr>
      <xdr:spPr>
        <a:xfrm flipH="1">
          <a:off x="1609725" y="1468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20</xdr:row>
      <xdr:rowOff>11430</xdr:rowOff>
    </xdr:from>
    <xdr:to>
      <xdr:col>4</xdr:col>
      <xdr:colOff>78323</xdr:colOff>
      <xdr:row>27</xdr:row>
      <xdr:rowOff>49</xdr:rowOff>
    </xdr:to>
    <xdr:sp macro="" textlink="">
      <xdr:nvSpPr>
        <xdr:cNvPr id="6" name="左大かっこ 5">
          <a:extLst>
            <a:ext uri="{FF2B5EF4-FFF2-40B4-BE49-F238E27FC236}">
              <a16:creationId xmlns:a16="http://schemas.microsoft.com/office/drawing/2014/main" id="{E09574B4-119F-4A66-BB1E-1B81AF591088}"/>
            </a:ext>
          </a:extLst>
        </xdr:cNvPr>
        <xdr:cNvSpPr/>
      </xdr:nvSpPr>
      <xdr:spPr>
        <a:xfrm>
          <a:off x="859155" y="2106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20</xdr:row>
      <xdr:rowOff>11430</xdr:rowOff>
    </xdr:from>
    <xdr:to>
      <xdr:col>9</xdr:col>
      <xdr:colOff>1491</xdr:colOff>
      <xdr:row>27</xdr:row>
      <xdr:rowOff>49</xdr:rowOff>
    </xdr:to>
    <xdr:sp macro="" textlink="">
      <xdr:nvSpPr>
        <xdr:cNvPr id="7" name="左大かっこ 6">
          <a:extLst>
            <a:ext uri="{FF2B5EF4-FFF2-40B4-BE49-F238E27FC236}">
              <a16:creationId xmlns:a16="http://schemas.microsoft.com/office/drawing/2014/main" id="{134C3777-9F71-4C88-A2F7-7CED72173FE2}"/>
            </a:ext>
          </a:extLst>
        </xdr:cNvPr>
        <xdr:cNvSpPr/>
      </xdr:nvSpPr>
      <xdr:spPr>
        <a:xfrm flipH="1">
          <a:off x="1609725" y="2106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27</xdr:row>
      <xdr:rowOff>11430</xdr:rowOff>
    </xdr:from>
    <xdr:to>
      <xdr:col>4</xdr:col>
      <xdr:colOff>78323</xdr:colOff>
      <xdr:row>34</xdr:row>
      <xdr:rowOff>48</xdr:rowOff>
    </xdr:to>
    <xdr:sp macro="" textlink="">
      <xdr:nvSpPr>
        <xdr:cNvPr id="8" name="左大かっこ 7">
          <a:extLst>
            <a:ext uri="{FF2B5EF4-FFF2-40B4-BE49-F238E27FC236}">
              <a16:creationId xmlns:a16="http://schemas.microsoft.com/office/drawing/2014/main" id="{401C001E-1B72-4D70-8BB1-3C655E57CC85}"/>
            </a:ext>
          </a:extLst>
        </xdr:cNvPr>
        <xdr:cNvSpPr/>
      </xdr:nvSpPr>
      <xdr:spPr>
        <a:xfrm>
          <a:off x="859155" y="27451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27</xdr:row>
      <xdr:rowOff>11430</xdr:rowOff>
    </xdr:from>
    <xdr:to>
      <xdr:col>9</xdr:col>
      <xdr:colOff>1491</xdr:colOff>
      <xdr:row>34</xdr:row>
      <xdr:rowOff>48</xdr:rowOff>
    </xdr:to>
    <xdr:sp macro="" textlink="">
      <xdr:nvSpPr>
        <xdr:cNvPr id="9" name="左大かっこ 8">
          <a:extLst>
            <a:ext uri="{FF2B5EF4-FFF2-40B4-BE49-F238E27FC236}">
              <a16:creationId xmlns:a16="http://schemas.microsoft.com/office/drawing/2014/main" id="{78E0B478-C93D-435D-B891-1CDD141DCF32}"/>
            </a:ext>
          </a:extLst>
        </xdr:cNvPr>
        <xdr:cNvSpPr/>
      </xdr:nvSpPr>
      <xdr:spPr>
        <a:xfrm flipH="1">
          <a:off x="1609725" y="27451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34</xdr:row>
      <xdr:rowOff>11430</xdr:rowOff>
    </xdr:from>
    <xdr:to>
      <xdr:col>4</xdr:col>
      <xdr:colOff>78323</xdr:colOff>
      <xdr:row>41</xdr:row>
      <xdr:rowOff>49</xdr:rowOff>
    </xdr:to>
    <xdr:sp macro="" textlink="">
      <xdr:nvSpPr>
        <xdr:cNvPr id="10" name="左大かっこ 9">
          <a:extLst>
            <a:ext uri="{FF2B5EF4-FFF2-40B4-BE49-F238E27FC236}">
              <a16:creationId xmlns:a16="http://schemas.microsoft.com/office/drawing/2014/main" id="{A0013E76-E49D-4745-8F9D-D11D91A3E14E}"/>
            </a:ext>
          </a:extLst>
        </xdr:cNvPr>
        <xdr:cNvSpPr/>
      </xdr:nvSpPr>
      <xdr:spPr>
        <a:xfrm>
          <a:off x="859155" y="340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34</xdr:row>
      <xdr:rowOff>11430</xdr:rowOff>
    </xdr:from>
    <xdr:to>
      <xdr:col>9</xdr:col>
      <xdr:colOff>1491</xdr:colOff>
      <xdr:row>41</xdr:row>
      <xdr:rowOff>49</xdr:rowOff>
    </xdr:to>
    <xdr:sp macro="" textlink="">
      <xdr:nvSpPr>
        <xdr:cNvPr id="11" name="左大かっこ 10">
          <a:extLst>
            <a:ext uri="{FF2B5EF4-FFF2-40B4-BE49-F238E27FC236}">
              <a16:creationId xmlns:a16="http://schemas.microsoft.com/office/drawing/2014/main" id="{D6129228-358B-414A-B711-2C1F83BB1680}"/>
            </a:ext>
          </a:extLst>
        </xdr:cNvPr>
        <xdr:cNvSpPr/>
      </xdr:nvSpPr>
      <xdr:spPr>
        <a:xfrm flipH="1">
          <a:off x="1609725" y="340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xdr:row>
      <xdr:rowOff>11430</xdr:rowOff>
    </xdr:from>
    <xdr:to>
      <xdr:col>13</xdr:col>
      <xdr:colOff>78323</xdr:colOff>
      <xdr:row>13</xdr:row>
      <xdr:rowOff>49</xdr:rowOff>
    </xdr:to>
    <xdr:sp macro="" textlink="">
      <xdr:nvSpPr>
        <xdr:cNvPr id="12" name="左大かっこ 11">
          <a:extLst>
            <a:ext uri="{FF2B5EF4-FFF2-40B4-BE49-F238E27FC236}">
              <a16:creationId xmlns:a16="http://schemas.microsoft.com/office/drawing/2014/main" id="{2739125E-1441-4AA4-AAA6-532DC52A8803}"/>
            </a:ext>
          </a:extLst>
        </xdr:cNvPr>
        <xdr:cNvSpPr/>
      </xdr:nvSpPr>
      <xdr:spPr>
        <a:xfrm>
          <a:off x="3402330" y="8305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xdr:row>
      <xdr:rowOff>11430</xdr:rowOff>
    </xdr:from>
    <xdr:to>
      <xdr:col>18</xdr:col>
      <xdr:colOff>1491</xdr:colOff>
      <xdr:row>13</xdr:row>
      <xdr:rowOff>49</xdr:rowOff>
    </xdr:to>
    <xdr:sp macro="" textlink="">
      <xdr:nvSpPr>
        <xdr:cNvPr id="13" name="左大かっこ 12">
          <a:extLst>
            <a:ext uri="{FF2B5EF4-FFF2-40B4-BE49-F238E27FC236}">
              <a16:creationId xmlns:a16="http://schemas.microsoft.com/office/drawing/2014/main" id="{45B49B6D-BAF4-43F9-8328-7D47A2C68517}"/>
            </a:ext>
          </a:extLst>
        </xdr:cNvPr>
        <xdr:cNvSpPr/>
      </xdr:nvSpPr>
      <xdr:spPr>
        <a:xfrm flipH="1">
          <a:off x="4152900" y="8305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xdr:row>
      <xdr:rowOff>11430</xdr:rowOff>
    </xdr:from>
    <xdr:to>
      <xdr:col>13</xdr:col>
      <xdr:colOff>78323</xdr:colOff>
      <xdr:row>20</xdr:row>
      <xdr:rowOff>49</xdr:rowOff>
    </xdr:to>
    <xdr:sp macro="" textlink="">
      <xdr:nvSpPr>
        <xdr:cNvPr id="14" name="左大かっこ 13">
          <a:extLst>
            <a:ext uri="{FF2B5EF4-FFF2-40B4-BE49-F238E27FC236}">
              <a16:creationId xmlns:a16="http://schemas.microsoft.com/office/drawing/2014/main" id="{FD18DD11-7CC8-416E-A9BD-4154618F763E}"/>
            </a:ext>
          </a:extLst>
        </xdr:cNvPr>
        <xdr:cNvSpPr/>
      </xdr:nvSpPr>
      <xdr:spPr>
        <a:xfrm>
          <a:off x="3402330" y="1468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xdr:row>
      <xdr:rowOff>11430</xdr:rowOff>
    </xdr:from>
    <xdr:to>
      <xdr:col>18</xdr:col>
      <xdr:colOff>1491</xdr:colOff>
      <xdr:row>20</xdr:row>
      <xdr:rowOff>49</xdr:rowOff>
    </xdr:to>
    <xdr:sp macro="" textlink="">
      <xdr:nvSpPr>
        <xdr:cNvPr id="15" name="左大かっこ 14">
          <a:extLst>
            <a:ext uri="{FF2B5EF4-FFF2-40B4-BE49-F238E27FC236}">
              <a16:creationId xmlns:a16="http://schemas.microsoft.com/office/drawing/2014/main" id="{5835FF67-BB3A-4BF9-9FBE-A873BBBC14C1}"/>
            </a:ext>
          </a:extLst>
        </xdr:cNvPr>
        <xdr:cNvSpPr/>
      </xdr:nvSpPr>
      <xdr:spPr>
        <a:xfrm flipH="1">
          <a:off x="4152900" y="1468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20</xdr:row>
      <xdr:rowOff>11430</xdr:rowOff>
    </xdr:from>
    <xdr:to>
      <xdr:col>13</xdr:col>
      <xdr:colOff>78323</xdr:colOff>
      <xdr:row>27</xdr:row>
      <xdr:rowOff>49</xdr:rowOff>
    </xdr:to>
    <xdr:sp macro="" textlink="">
      <xdr:nvSpPr>
        <xdr:cNvPr id="16" name="左大かっこ 15">
          <a:extLst>
            <a:ext uri="{FF2B5EF4-FFF2-40B4-BE49-F238E27FC236}">
              <a16:creationId xmlns:a16="http://schemas.microsoft.com/office/drawing/2014/main" id="{B2050DB4-25F1-43D8-B2A8-B112FDBDE44E}"/>
            </a:ext>
          </a:extLst>
        </xdr:cNvPr>
        <xdr:cNvSpPr/>
      </xdr:nvSpPr>
      <xdr:spPr>
        <a:xfrm>
          <a:off x="3402330" y="2106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20</xdr:row>
      <xdr:rowOff>11430</xdr:rowOff>
    </xdr:from>
    <xdr:to>
      <xdr:col>18</xdr:col>
      <xdr:colOff>1491</xdr:colOff>
      <xdr:row>27</xdr:row>
      <xdr:rowOff>49</xdr:rowOff>
    </xdr:to>
    <xdr:sp macro="" textlink="">
      <xdr:nvSpPr>
        <xdr:cNvPr id="17" name="左大かっこ 16">
          <a:extLst>
            <a:ext uri="{FF2B5EF4-FFF2-40B4-BE49-F238E27FC236}">
              <a16:creationId xmlns:a16="http://schemas.microsoft.com/office/drawing/2014/main" id="{31BF06FB-339F-4F0E-A485-81CA7BF2E16A}"/>
            </a:ext>
          </a:extLst>
        </xdr:cNvPr>
        <xdr:cNvSpPr/>
      </xdr:nvSpPr>
      <xdr:spPr>
        <a:xfrm flipH="1">
          <a:off x="4152900" y="2106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27</xdr:row>
      <xdr:rowOff>11430</xdr:rowOff>
    </xdr:from>
    <xdr:to>
      <xdr:col>13</xdr:col>
      <xdr:colOff>78323</xdr:colOff>
      <xdr:row>34</xdr:row>
      <xdr:rowOff>48</xdr:rowOff>
    </xdr:to>
    <xdr:sp macro="" textlink="">
      <xdr:nvSpPr>
        <xdr:cNvPr id="18" name="左大かっこ 17">
          <a:extLst>
            <a:ext uri="{FF2B5EF4-FFF2-40B4-BE49-F238E27FC236}">
              <a16:creationId xmlns:a16="http://schemas.microsoft.com/office/drawing/2014/main" id="{BD2965BA-9E71-4AA1-8861-AAE0EB585CC1}"/>
            </a:ext>
          </a:extLst>
        </xdr:cNvPr>
        <xdr:cNvSpPr/>
      </xdr:nvSpPr>
      <xdr:spPr>
        <a:xfrm>
          <a:off x="3402330" y="27451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27</xdr:row>
      <xdr:rowOff>11430</xdr:rowOff>
    </xdr:from>
    <xdr:to>
      <xdr:col>18</xdr:col>
      <xdr:colOff>1491</xdr:colOff>
      <xdr:row>34</xdr:row>
      <xdr:rowOff>48</xdr:rowOff>
    </xdr:to>
    <xdr:sp macro="" textlink="">
      <xdr:nvSpPr>
        <xdr:cNvPr id="19" name="左大かっこ 18">
          <a:extLst>
            <a:ext uri="{FF2B5EF4-FFF2-40B4-BE49-F238E27FC236}">
              <a16:creationId xmlns:a16="http://schemas.microsoft.com/office/drawing/2014/main" id="{5E712C4E-3AC2-4610-928D-74C0C0C7DAAC}"/>
            </a:ext>
          </a:extLst>
        </xdr:cNvPr>
        <xdr:cNvSpPr/>
      </xdr:nvSpPr>
      <xdr:spPr>
        <a:xfrm flipH="1">
          <a:off x="4152900" y="27451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34</xdr:row>
      <xdr:rowOff>11430</xdr:rowOff>
    </xdr:from>
    <xdr:to>
      <xdr:col>13</xdr:col>
      <xdr:colOff>78323</xdr:colOff>
      <xdr:row>41</xdr:row>
      <xdr:rowOff>49</xdr:rowOff>
    </xdr:to>
    <xdr:sp macro="" textlink="">
      <xdr:nvSpPr>
        <xdr:cNvPr id="20" name="左大かっこ 19">
          <a:extLst>
            <a:ext uri="{FF2B5EF4-FFF2-40B4-BE49-F238E27FC236}">
              <a16:creationId xmlns:a16="http://schemas.microsoft.com/office/drawing/2014/main" id="{197A89F9-9D42-4FE1-8621-772F24E95DE6}"/>
            </a:ext>
          </a:extLst>
        </xdr:cNvPr>
        <xdr:cNvSpPr/>
      </xdr:nvSpPr>
      <xdr:spPr>
        <a:xfrm>
          <a:off x="3402330" y="340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34</xdr:row>
      <xdr:rowOff>11430</xdr:rowOff>
    </xdr:from>
    <xdr:to>
      <xdr:col>18</xdr:col>
      <xdr:colOff>1491</xdr:colOff>
      <xdr:row>41</xdr:row>
      <xdr:rowOff>49</xdr:rowOff>
    </xdr:to>
    <xdr:sp macro="" textlink="">
      <xdr:nvSpPr>
        <xdr:cNvPr id="21" name="左大かっこ 20">
          <a:extLst>
            <a:ext uri="{FF2B5EF4-FFF2-40B4-BE49-F238E27FC236}">
              <a16:creationId xmlns:a16="http://schemas.microsoft.com/office/drawing/2014/main" id="{99BFDBC1-B39E-4EA7-92FE-249FD0EEF11A}"/>
            </a:ext>
          </a:extLst>
        </xdr:cNvPr>
        <xdr:cNvSpPr/>
      </xdr:nvSpPr>
      <xdr:spPr>
        <a:xfrm flipH="1">
          <a:off x="4152900" y="340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44</xdr:row>
      <xdr:rowOff>11430</xdr:rowOff>
    </xdr:from>
    <xdr:to>
      <xdr:col>4</xdr:col>
      <xdr:colOff>78323</xdr:colOff>
      <xdr:row>51</xdr:row>
      <xdr:rowOff>49</xdr:rowOff>
    </xdr:to>
    <xdr:sp macro="" textlink="">
      <xdr:nvSpPr>
        <xdr:cNvPr id="32" name="左大かっこ 31">
          <a:extLst>
            <a:ext uri="{FF2B5EF4-FFF2-40B4-BE49-F238E27FC236}">
              <a16:creationId xmlns:a16="http://schemas.microsoft.com/office/drawing/2014/main" id="{4D674A4F-D63D-4DDB-8F58-9A5080E9070E}"/>
            </a:ext>
          </a:extLst>
        </xdr:cNvPr>
        <xdr:cNvSpPr/>
      </xdr:nvSpPr>
      <xdr:spPr>
        <a:xfrm>
          <a:off x="859155" y="442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44</xdr:row>
      <xdr:rowOff>11430</xdr:rowOff>
    </xdr:from>
    <xdr:to>
      <xdr:col>9</xdr:col>
      <xdr:colOff>1491</xdr:colOff>
      <xdr:row>51</xdr:row>
      <xdr:rowOff>49</xdr:rowOff>
    </xdr:to>
    <xdr:sp macro="" textlink="">
      <xdr:nvSpPr>
        <xdr:cNvPr id="33" name="左大かっこ 32">
          <a:extLst>
            <a:ext uri="{FF2B5EF4-FFF2-40B4-BE49-F238E27FC236}">
              <a16:creationId xmlns:a16="http://schemas.microsoft.com/office/drawing/2014/main" id="{70D06C48-1FFC-46AE-8221-2F641F11594B}"/>
            </a:ext>
          </a:extLst>
        </xdr:cNvPr>
        <xdr:cNvSpPr/>
      </xdr:nvSpPr>
      <xdr:spPr>
        <a:xfrm flipH="1">
          <a:off x="1609725" y="442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51</xdr:row>
      <xdr:rowOff>11430</xdr:rowOff>
    </xdr:from>
    <xdr:to>
      <xdr:col>4</xdr:col>
      <xdr:colOff>78323</xdr:colOff>
      <xdr:row>58</xdr:row>
      <xdr:rowOff>49</xdr:rowOff>
    </xdr:to>
    <xdr:sp macro="" textlink="">
      <xdr:nvSpPr>
        <xdr:cNvPr id="34" name="左大かっこ 33">
          <a:extLst>
            <a:ext uri="{FF2B5EF4-FFF2-40B4-BE49-F238E27FC236}">
              <a16:creationId xmlns:a16="http://schemas.microsoft.com/office/drawing/2014/main" id="{B1CAE669-3BD1-4B3A-A4D1-836138A5EC4C}"/>
            </a:ext>
          </a:extLst>
        </xdr:cNvPr>
        <xdr:cNvSpPr/>
      </xdr:nvSpPr>
      <xdr:spPr>
        <a:xfrm>
          <a:off x="859155" y="505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51</xdr:row>
      <xdr:rowOff>11430</xdr:rowOff>
    </xdr:from>
    <xdr:to>
      <xdr:col>9</xdr:col>
      <xdr:colOff>1491</xdr:colOff>
      <xdr:row>58</xdr:row>
      <xdr:rowOff>49</xdr:rowOff>
    </xdr:to>
    <xdr:sp macro="" textlink="">
      <xdr:nvSpPr>
        <xdr:cNvPr id="35" name="左大かっこ 34">
          <a:extLst>
            <a:ext uri="{FF2B5EF4-FFF2-40B4-BE49-F238E27FC236}">
              <a16:creationId xmlns:a16="http://schemas.microsoft.com/office/drawing/2014/main" id="{2CE461A3-A1A2-49CC-B6E3-51617845E77F}"/>
            </a:ext>
          </a:extLst>
        </xdr:cNvPr>
        <xdr:cNvSpPr/>
      </xdr:nvSpPr>
      <xdr:spPr>
        <a:xfrm flipH="1">
          <a:off x="1609725" y="505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36" name="左大かっこ 35">
          <a:extLst>
            <a:ext uri="{FF2B5EF4-FFF2-40B4-BE49-F238E27FC236}">
              <a16:creationId xmlns:a16="http://schemas.microsoft.com/office/drawing/2014/main" id="{A7DE952A-0045-4418-A0DD-90CEE2962855}"/>
            </a:ext>
          </a:extLst>
        </xdr:cNvPr>
        <xdr:cNvSpPr/>
      </xdr:nvSpPr>
      <xdr:spPr>
        <a:xfrm>
          <a:off x="859155" y="569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37" name="左大かっこ 36">
          <a:extLst>
            <a:ext uri="{FF2B5EF4-FFF2-40B4-BE49-F238E27FC236}">
              <a16:creationId xmlns:a16="http://schemas.microsoft.com/office/drawing/2014/main" id="{C8A59BD4-8B8A-49EC-8ADD-75972EB9C0B8}"/>
            </a:ext>
          </a:extLst>
        </xdr:cNvPr>
        <xdr:cNvSpPr/>
      </xdr:nvSpPr>
      <xdr:spPr>
        <a:xfrm flipH="1">
          <a:off x="1609725" y="569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38" name="左大かっこ 37">
          <a:extLst>
            <a:ext uri="{FF2B5EF4-FFF2-40B4-BE49-F238E27FC236}">
              <a16:creationId xmlns:a16="http://schemas.microsoft.com/office/drawing/2014/main" id="{3704EC7C-7864-433B-9876-F3836AA062A3}"/>
            </a:ext>
          </a:extLst>
        </xdr:cNvPr>
        <xdr:cNvSpPr/>
      </xdr:nvSpPr>
      <xdr:spPr>
        <a:xfrm>
          <a:off x="859155" y="633603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39" name="左大かっこ 38">
          <a:extLst>
            <a:ext uri="{FF2B5EF4-FFF2-40B4-BE49-F238E27FC236}">
              <a16:creationId xmlns:a16="http://schemas.microsoft.com/office/drawing/2014/main" id="{65085DB3-B733-4332-80C0-F12DBE53D6A2}"/>
            </a:ext>
          </a:extLst>
        </xdr:cNvPr>
        <xdr:cNvSpPr/>
      </xdr:nvSpPr>
      <xdr:spPr>
        <a:xfrm flipH="1">
          <a:off x="1609725" y="633603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40" name="左大かっこ 39">
          <a:extLst>
            <a:ext uri="{FF2B5EF4-FFF2-40B4-BE49-F238E27FC236}">
              <a16:creationId xmlns:a16="http://schemas.microsoft.com/office/drawing/2014/main" id="{0E7F0856-0632-4BDC-8FA9-BD2E37E71AB5}"/>
            </a:ext>
          </a:extLst>
        </xdr:cNvPr>
        <xdr:cNvSpPr/>
      </xdr:nvSpPr>
      <xdr:spPr>
        <a:xfrm>
          <a:off x="859155" y="69932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41" name="左大かっこ 40">
          <a:extLst>
            <a:ext uri="{FF2B5EF4-FFF2-40B4-BE49-F238E27FC236}">
              <a16:creationId xmlns:a16="http://schemas.microsoft.com/office/drawing/2014/main" id="{077F6503-EB77-4614-B5CB-4FEDD053AEFC}"/>
            </a:ext>
          </a:extLst>
        </xdr:cNvPr>
        <xdr:cNvSpPr/>
      </xdr:nvSpPr>
      <xdr:spPr>
        <a:xfrm flipH="1">
          <a:off x="1609725" y="69932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44</xdr:row>
      <xdr:rowOff>11430</xdr:rowOff>
    </xdr:from>
    <xdr:to>
      <xdr:col>13</xdr:col>
      <xdr:colOff>78323</xdr:colOff>
      <xdr:row>51</xdr:row>
      <xdr:rowOff>49</xdr:rowOff>
    </xdr:to>
    <xdr:sp macro="" textlink="">
      <xdr:nvSpPr>
        <xdr:cNvPr id="42" name="左大かっこ 41">
          <a:extLst>
            <a:ext uri="{FF2B5EF4-FFF2-40B4-BE49-F238E27FC236}">
              <a16:creationId xmlns:a16="http://schemas.microsoft.com/office/drawing/2014/main" id="{C6446F6C-5EB0-45D0-8E2A-27977C2EE3DA}"/>
            </a:ext>
          </a:extLst>
        </xdr:cNvPr>
        <xdr:cNvSpPr/>
      </xdr:nvSpPr>
      <xdr:spPr>
        <a:xfrm>
          <a:off x="3402330" y="442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44</xdr:row>
      <xdr:rowOff>11430</xdr:rowOff>
    </xdr:from>
    <xdr:to>
      <xdr:col>18</xdr:col>
      <xdr:colOff>1491</xdr:colOff>
      <xdr:row>51</xdr:row>
      <xdr:rowOff>49</xdr:rowOff>
    </xdr:to>
    <xdr:sp macro="" textlink="">
      <xdr:nvSpPr>
        <xdr:cNvPr id="43" name="左大かっこ 42">
          <a:extLst>
            <a:ext uri="{FF2B5EF4-FFF2-40B4-BE49-F238E27FC236}">
              <a16:creationId xmlns:a16="http://schemas.microsoft.com/office/drawing/2014/main" id="{3C8776EC-7A89-46D9-9259-322384609F8C}"/>
            </a:ext>
          </a:extLst>
        </xdr:cNvPr>
        <xdr:cNvSpPr/>
      </xdr:nvSpPr>
      <xdr:spPr>
        <a:xfrm flipH="1">
          <a:off x="4152900" y="442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51</xdr:row>
      <xdr:rowOff>11430</xdr:rowOff>
    </xdr:from>
    <xdr:to>
      <xdr:col>13</xdr:col>
      <xdr:colOff>78323</xdr:colOff>
      <xdr:row>58</xdr:row>
      <xdr:rowOff>49</xdr:rowOff>
    </xdr:to>
    <xdr:sp macro="" textlink="">
      <xdr:nvSpPr>
        <xdr:cNvPr id="44" name="左大かっこ 43">
          <a:extLst>
            <a:ext uri="{FF2B5EF4-FFF2-40B4-BE49-F238E27FC236}">
              <a16:creationId xmlns:a16="http://schemas.microsoft.com/office/drawing/2014/main" id="{CC2950D2-923B-401E-98F6-218833086AB7}"/>
            </a:ext>
          </a:extLst>
        </xdr:cNvPr>
        <xdr:cNvSpPr/>
      </xdr:nvSpPr>
      <xdr:spPr>
        <a:xfrm>
          <a:off x="3402330" y="505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45" name="左大かっこ 44">
          <a:extLst>
            <a:ext uri="{FF2B5EF4-FFF2-40B4-BE49-F238E27FC236}">
              <a16:creationId xmlns:a16="http://schemas.microsoft.com/office/drawing/2014/main" id="{8CC6A339-29E5-47B8-BCB0-7F13580ACADC}"/>
            </a:ext>
          </a:extLst>
        </xdr:cNvPr>
        <xdr:cNvSpPr/>
      </xdr:nvSpPr>
      <xdr:spPr>
        <a:xfrm flipH="1">
          <a:off x="4152900" y="505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46" name="左大かっこ 45">
          <a:extLst>
            <a:ext uri="{FF2B5EF4-FFF2-40B4-BE49-F238E27FC236}">
              <a16:creationId xmlns:a16="http://schemas.microsoft.com/office/drawing/2014/main" id="{553A6FBF-C6CD-45D2-B426-B77AA6F718AB}"/>
            </a:ext>
          </a:extLst>
        </xdr:cNvPr>
        <xdr:cNvSpPr/>
      </xdr:nvSpPr>
      <xdr:spPr>
        <a:xfrm>
          <a:off x="3402330" y="569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47" name="左大かっこ 46">
          <a:extLst>
            <a:ext uri="{FF2B5EF4-FFF2-40B4-BE49-F238E27FC236}">
              <a16:creationId xmlns:a16="http://schemas.microsoft.com/office/drawing/2014/main" id="{E39E33E6-57BC-4886-8A2A-A5ACBF9BC925}"/>
            </a:ext>
          </a:extLst>
        </xdr:cNvPr>
        <xdr:cNvSpPr/>
      </xdr:nvSpPr>
      <xdr:spPr>
        <a:xfrm flipH="1">
          <a:off x="4152900" y="569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48" name="左大かっこ 47">
          <a:extLst>
            <a:ext uri="{FF2B5EF4-FFF2-40B4-BE49-F238E27FC236}">
              <a16:creationId xmlns:a16="http://schemas.microsoft.com/office/drawing/2014/main" id="{E8FC4B3E-CCB4-4E89-BF0E-A5F9DB4B9276}"/>
            </a:ext>
          </a:extLst>
        </xdr:cNvPr>
        <xdr:cNvSpPr/>
      </xdr:nvSpPr>
      <xdr:spPr>
        <a:xfrm>
          <a:off x="3402330" y="633603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49" name="左大かっこ 48">
          <a:extLst>
            <a:ext uri="{FF2B5EF4-FFF2-40B4-BE49-F238E27FC236}">
              <a16:creationId xmlns:a16="http://schemas.microsoft.com/office/drawing/2014/main" id="{1AB6D78E-C65A-4776-8296-493A3FF7501B}"/>
            </a:ext>
          </a:extLst>
        </xdr:cNvPr>
        <xdr:cNvSpPr/>
      </xdr:nvSpPr>
      <xdr:spPr>
        <a:xfrm flipH="1">
          <a:off x="4152900" y="633603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50" name="左大かっこ 49">
          <a:extLst>
            <a:ext uri="{FF2B5EF4-FFF2-40B4-BE49-F238E27FC236}">
              <a16:creationId xmlns:a16="http://schemas.microsoft.com/office/drawing/2014/main" id="{96D0D239-6ACE-48C9-9004-0D9864D68F05}"/>
            </a:ext>
          </a:extLst>
        </xdr:cNvPr>
        <xdr:cNvSpPr/>
      </xdr:nvSpPr>
      <xdr:spPr>
        <a:xfrm>
          <a:off x="3402330" y="69932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51" name="左大かっこ 50">
          <a:extLst>
            <a:ext uri="{FF2B5EF4-FFF2-40B4-BE49-F238E27FC236}">
              <a16:creationId xmlns:a16="http://schemas.microsoft.com/office/drawing/2014/main" id="{D3591113-A82B-4BC4-A229-1F620D3F1F1C}"/>
            </a:ext>
          </a:extLst>
        </xdr:cNvPr>
        <xdr:cNvSpPr/>
      </xdr:nvSpPr>
      <xdr:spPr>
        <a:xfrm flipH="1">
          <a:off x="4152900" y="69932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82</xdr:row>
      <xdr:rowOff>11430</xdr:rowOff>
    </xdr:from>
    <xdr:to>
      <xdr:col>4</xdr:col>
      <xdr:colOff>78323</xdr:colOff>
      <xdr:row>89</xdr:row>
      <xdr:rowOff>49</xdr:rowOff>
    </xdr:to>
    <xdr:sp macro="" textlink="">
      <xdr:nvSpPr>
        <xdr:cNvPr id="62" name="左大かっこ 61">
          <a:extLst>
            <a:ext uri="{FF2B5EF4-FFF2-40B4-BE49-F238E27FC236}">
              <a16:creationId xmlns:a16="http://schemas.microsoft.com/office/drawing/2014/main" id="{0F67F2AE-5BA1-42E0-8FC0-0A7D4BE77EFB}"/>
            </a:ext>
          </a:extLst>
        </xdr:cNvPr>
        <xdr:cNvSpPr/>
      </xdr:nvSpPr>
      <xdr:spPr>
        <a:xfrm>
          <a:off x="859155" y="8012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82</xdr:row>
      <xdr:rowOff>11430</xdr:rowOff>
    </xdr:from>
    <xdr:to>
      <xdr:col>9</xdr:col>
      <xdr:colOff>1491</xdr:colOff>
      <xdr:row>89</xdr:row>
      <xdr:rowOff>49</xdr:rowOff>
    </xdr:to>
    <xdr:sp macro="" textlink="">
      <xdr:nvSpPr>
        <xdr:cNvPr id="63" name="左大かっこ 62">
          <a:extLst>
            <a:ext uri="{FF2B5EF4-FFF2-40B4-BE49-F238E27FC236}">
              <a16:creationId xmlns:a16="http://schemas.microsoft.com/office/drawing/2014/main" id="{E8485DF1-1B3B-4E36-AEAE-EACF550CD247}"/>
            </a:ext>
          </a:extLst>
        </xdr:cNvPr>
        <xdr:cNvSpPr/>
      </xdr:nvSpPr>
      <xdr:spPr>
        <a:xfrm flipH="1">
          <a:off x="1609725" y="8012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89</xdr:row>
      <xdr:rowOff>11430</xdr:rowOff>
    </xdr:from>
    <xdr:to>
      <xdr:col>4</xdr:col>
      <xdr:colOff>78323</xdr:colOff>
      <xdr:row>96</xdr:row>
      <xdr:rowOff>49</xdr:rowOff>
    </xdr:to>
    <xdr:sp macro="" textlink="">
      <xdr:nvSpPr>
        <xdr:cNvPr id="64" name="左大かっこ 63">
          <a:extLst>
            <a:ext uri="{FF2B5EF4-FFF2-40B4-BE49-F238E27FC236}">
              <a16:creationId xmlns:a16="http://schemas.microsoft.com/office/drawing/2014/main" id="{D746661C-085D-416E-B496-451001BB8649}"/>
            </a:ext>
          </a:extLst>
        </xdr:cNvPr>
        <xdr:cNvSpPr/>
      </xdr:nvSpPr>
      <xdr:spPr>
        <a:xfrm>
          <a:off x="859155" y="86506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89</xdr:row>
      <xdr:rowOff>11430</xdr:rowOff>
    </xdr:from>
    <xdr:to>
      <xdr:col>9</xdr:col>
      <xdr:colOff>1491</xdr:colOff>
      <xdr:row>96</xdr:row>
      <xdr:rowOff>49</xdr:rowOff>
    </xdr:to>
    <xdr:sp macro="" textlink="">
      <xdr:nvSpPr>
        <xdr:cNvPr id="65" name="左大かっこ 64">
          <a:extLst>
            <a:ext uri="{FF2B5EF4-FFF2-40B4-BE49-F238E27FC236}">
              <a16:creationId xmlns:a16="http://schemas.microsoft.com/office/drawing/2014/main" id="{AD21C4AB-571A-4817-B0D0-A6753D726F3B}"/>
            </a:ext>
          </a:extLst>
        </xdr:cNvPr>
        <xdr:cNvSpPr/>
      </xdr:nvSpPr>
      <xdr:spPr>
        <a:xfrm flipH="1">
          <a:off x="1609725" y="86506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6" name="左大かっこ 65">
          <a:extLst>
            <a:ext uri="{FF2B5EF4-FFF2-40B4-BE49-F238E27FC236}">
              <a16:creationId xmlns:a16="http://schemas.microsoft.com/office/drawing/2014/main" id="{AC80BD43-9F9C-49AA-BC96-96C5CD7B40C8}"/>
            </a:ext>
          </a:extLst>
        </xdr:cNvPr>
        <xdr:cNvSpPr/>
      </xdr:nvSpPr>
      <xdr:spPr>
        <a:xfrm>
          <a:off x="859155" y="9288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7" name="左大かっこ 66">
          <a:extLst>
            <a:ext uri="{FF2B5EF4-FFF2-40B4-BE49-F238E27FC236}">
              <a16:creationId xmlns:a16="http://schemas.microsoft.com/office/drawing/2014/main" id="{EB59F926-C545-4DDF-BECD-E50AA5F1CF6A}"/>
            </a:ext>
          </a:extLst>
        </xdr:cNvPr>
        <xdr:cNvSpPr/>
      </xdr:nvSpPr>
      <xdr:spPr>
        <a:xfrm flipH="1">
          <a:off x="1609725" y="9288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8" name="左大かっこ 67">
          <a:extLst>
            <a:ext uri="{FF2B5EF4-FFF2-40B4-BE49-F238E27FC236}">
              <a16:creationId xmlns:a16="http://schemas.microsoft.com/office/drawing/2014/main" id="{3E26292A-7BB9-42E3-A94E-0F4176390F95}"/>
            </a:ext>
          </a:extLst>
        </xdr:cNvPr>
        <xdr:cNvSpPr/>
      </xdr:nvSpPr>
      <xdr:spPr>
        <a:xfrm>
          <a:off x="859155" y="992695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9" name="左大かっこ 68">
          <a:extLst>
            <a:ext uri="{FF2B5EF4-FFF2-40B4-BE49-F238E27FC236}">
              <a16:creationId xmlns:a16="http://schemas.microsoft.com/office/drawing/2014/main" id="{4DEA0AF1-ED83-4CC2-9AA2-48AF0E0A7388}"/>
            </a:ext>
          </a:extLst>
        </xdr:cNvPr>
        <xdr:cNvSpPr/>
      </xdr:nvSpPr>
      <xdr:spPr>
        <a:xfrm flipH="1">
          <a:off x="1609725" y="992695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70" name="左大かっこ 69">
          <a:extLst>
            <a:ext uri="{FF2B5EF4-FFF2-40B4-BE49-F238E27FC236}">
              <a16:creationId xmlns:a16="http://schemas.microsoft.com/office/drawing/2014/main" id="{26964E9B-0790-4529-A639-2660BF4940DE}"/>
            </a:ext>
          </a:extLst>
        </xdr:cNvPr>
        <xdr:cNvSpPr/>
      </xdr:nvSpPr>
      <xdr:spPr>
        <a:xfrm>
          <a:off x="859155" y="10584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71" name="左大かっこ 70">
          <a:extLst>
            <a:ext uri="{FF2B5EF4-FFF2-40B4-BE49-F238E27FC236}">
              <a16:creationId xmlns:a16="http://schemas.microsoft.com/office/drawing/2014/main" id="{7DF41A83-F8F4-4358-9A0D-86491A2A9542}"/>
            </a:ext>
          </a:extLst>
        </xdr:cNvPr>
        <xdr:cNvSpPr/>
      </xdr:nvSpPr>
      <xdr:spPr>
        <a:xfrm flipH="1">
          <a:off x="1609725" y="10584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82</xdr:row>
      <xdr:rowOff>11430</xdr:rowOff>
    </xdr:from>
    <xdr:to>
      <xdr:col>13</xdr:col>
      <xdr:colOff>78323</xdr:colOff>
      <xdr:row>89</xdr:row>
      <xdr:rowOff>49</xdr:rowOff>
    </xdr:to>
    <xdr:sp macro="" textlink="">
      <xdr:nvSpPr>
        <xdr:cNvPr id="72" name="左大かっこ 71">
          <a:extLst>
            <a:ext uri="{FF2B5EF4-FFF2-40B4-BE49-F238E27FC236}">
              <a16:creationId xmlns:a16="http://schemas.microsoft.com/office/drawing/2014/main" id="{6095E619-289B-4272-A9C4-FA2728701CF9}"/>
            </a:ext>
          </a:extLst>
        </xdr:cNvPr>
        <xdr:cNvSpPr/>
      </xdr:nvSpPr>
      <xdr:spPr>
        <a:xfrm>
          <a:off x="3402330" y="8012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82</xdr:row>
      <xdr:rowOff>11430</xdr:rowOff>
    </xdr:from>
    <xdr:to>
      <xdr:col>18</xdr:col>
      <xdr:colOff>1491</xdr:colOff>
      <xdr:row>89</xdr:row>
      <xdr:rowOff>49</xdr:rowOff>
    </xdr:to>
    <xdr:sp macro="" textlink="">
      <xdr:nvSpPr>
        <xdr:cNvPr id="73" name="左大かっこ 72">
          <a:extLst>
            <a:ext uri="{FF2B5EF4-FFF2-40B4-BE49-F238E27FC236}">
              <a16:creationId xmlns:a16="http://schemas.microsoft.com/office/drawing/2014/main" id="{F28FB6E2-4FD3-4FB1-8C48-2A8C990569EA}"/>
            </a:ext>
          </a:extLst>
        </xdr:cNvPr>
        <xdr:cNvSpPr/>
      </xdr:nvSpPr>
      <xdr:spPr>
        <a:xfrm flipH="1">
          <a:off x="4152900" y="8012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89</xdr:row>
      <xdr:rowOff>11430</xdr:rowOff>
    </xdr:from>
    <xdr:to>
      <xdr:col>13</xdr:col>
      <xdr:colOff>78323</xdr:colOff>
      <xdr:row>96</xdr:row>
      <xdr:rowOff>49</xdr:rowOff>
    </xdr:to>
    <xdr:sp macro="" textlink="">
      <xdr:nvSpPr>
        <xdr:cNvPr id="74" name="左大かっこ 73">
          <a:extLst>
            <a:ext uri="{FF2B5EF4-FFF2-40B4-BE49-F238E27FC236}">
              <a16:creationId xmlns:a16="http://schemas.microsoft.com/office/drawing/2014/main" id="{EFF93CB4-851E-4770-B464-9A9D5198FBD7}"/>
            </a:ext>
          </a:extLst>
        </xdr:cNvPr>
        <xdr:cNvSpPr/>
      </xdr:nvSpPr>
      <xdr:spPr>
        <a:xfrm>
          <a:off x="3402330" y="86506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75" name="左大かっこ 74">
          <a:extLst>
            <a:ext uri="{FF2B5EF4-FFF2-40B4-BE49-F238E27FC236}">
              <a16:creationId xmlns:a16="http://schemas.microsoft.com/office/drawing/2014/main" id="{575FC1AD-482B-41B6-A92C-EB243C30F9F2}"/>
            </a:ext>
          </a:extLst>
        </xdr:cNvPr>
        <xdr:cNvSpPr/>
      </xdr:nvSpPr>
      <xdr:spPr>
        <a:xfrm flipH="1">
          <a:off x="4152900" y="86506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76" name="左大かっこ 75">
          <a:extLst>
            <a:ext uri="{FF2B5EF4-FFF2-40B4-BE49-F238E27FC236}">
              <a16:creationId xmlns:a16="http://schemas.microsoft.com/office/drawing/2014/main" id="{59D226B5-0C99-4096-9783-1457932278A3}"/>
            </a:ext>
          </a:extLst>
        </xdr:cNvPr>
        <xdr:cNvSpPr/>
      </xdr:nvSpPr>
      <xdr:spPr>
        <a:xfrm>
          <a:off x="3402330" y="9288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77" name="左大かっこ 76">
          <a:extLst>
            <a:ext uri="{FF2B5EF4-FFF2-40B4-BE49-F238E27FC236}">
              <a16:creationId xmlns:a16="http://schemas.microsoft.com/office/drawing/2014/main" id="{A446C005-8A1B-4F89-9746-9B4B6839DCF3}"/>
            </a:ext>
          </a:extLst>
        </xdr:cNvPr>
        <xdr:cNvSpPr/>
      </xdr:nvSpPr>
      <xdr:spPr>
        <a:xfrm flipH="1">
          <a:off x="4152900" y="9288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78" name="左大かっこ 77">
          <a:extLst>
            <a:ext uri="{FF2B5EF4-FFF2-40B4-BE49-F238E27FC236}">
              <a16:creationId xmlns:a16="http://schemas.microsoft.com/office/drawing/2014/main" id="{EBF165F8-831B-41CF-AFFE-C1B291733A85}"/>
            </a:ext>
          </a:extLst>
        </xdr:cNvPr>
        <xdr:cNvSpPr/>
      </xdr:nvSpPr>
      <xdr:spPr>
        <a:xfrm>
          <a:off x="3402330" y="992695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79" name="左大かっこ 78">
          <a:extLst>
            <a:ext uri="{FF2B5EF4-FFF2-40B4-BE49-F238E27FC236}">
              <a16:creationId xmlns:a16="http://schemas.microsoft.com/office/drawing/2014/main" id="{F7ED6A49-BE22-4D14-B0B6-0E05400643A0}"/>
            </a:ext>
          </a:extLst>
        </xdr:cNvPr>
        <xdr:cNvSpPr/>
      </xdr:nvSpPr>
      <xdr:spPr>
        <a:xfrm flipH="1">
          <a:off x="4152900" y="992695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80" name="左大かっこ 79">
          <a:extLst>
            <a:ext uri="{FF2B5EF4-FFF2-40B4-BE49-F238E27FC236}">
              <a16:creationId xmlns:a16="http://schemas.microsoft.com/office/drawing/2014/main" id="{F62B9E05-76DE-4ECE-A7B9-677A275FF69E}"/>
            </a:ext>
          </a:extLst>
        </xdr:cNvPr>
        <xdr:cNvSpPr/>
      </xdr:nvSpPr>
      <xdr:spPr>
        <a:xfrm>
          <a:off x="3402330" y="10584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81" name="左大かっこ 80">
          <a:extLst>
            <a:ext uri="{FF2B5EF4-FFF2-40B4-BE49-F238E27FC236}">
              <a16:creationId xmlns:a16="http://schemas.microsoft.com/office/drawing/2014/main" id="{AF147B71-6780-43CE-BE7B-537A0E58D2AC}"/>
            </a:ext>
          </a:extLst>
        </xdr:cNvPr>
        <xdr:cNvSpPr/>
      </xdr:nvSpPr>
      <xdr:spPr>
        <a:xfrm flipH="1">
          <a:off x="4152900" y="10584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124</xdr:row>
      <xdr:rowOff>11430</xdr:rowOff>
    </xdr:from>
    <xdr:to>
      <xdr:col>4</xdr:col>
      <xdr:colOff>78323</xdr:colOff>
      <xdr:row>131</xdr:row>
      <xdr:rowOff>49</xdr:rowOff>
    </xdr:to>
    <xdr:sp macro="" textlink="">
      <xdr:nvSpPr>
        <xdr:cNvPr id="92" name="左大かっこ 91">
          <a:extLst>
            <a:ext uri="{FF2B5EF4-FFF2-40B4-BE49-F238E27FC236}">
              <a16:creationId xmlns:a16="http://schemas.microsoft.com/office/drawing/2014/main" id="{C81787A0-92BE-4DE8-AED6-24364EFC7EF1}"/>
            </a:ext>
          </a:extLst>
        </xdr:cNvPr>
        <xdr:cNvSpPr/>
      </xdr:nvSpPr>
      <xdr:spPr>
        <a:xfrm>
          <a:off x="859155" y="12136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124</xdr:row>
      <xdr:rowOff>11430</xdr:rowOff>
    </xdr:from>
    <xdr:to>
      <xdr:col>9</xdr:col>
      <xdr:colOff>1491</xdr:colOff>
      <xdr:row>131</xdr:row>
      <xdr:rowOff>49</xdr:rowOff>
    </xdr:to>
    <xdr:sp macro="" textlink="">
      <xdr:nvSpPr>
        <xdr:cNvPr id="93" name="左大かっこ 92">
          <a:extLst>
            <a:ext uri="{FF2B5EF4-FFF2-40B4-BE49-F238E27FC236}">
              <a16:creationId xmlns:a16="http://schemas.microsoft.com/office/drawing/2014/main" id="{B1D14556-D9B4-458C-BF88-DB1ED231CA00}"/>
            </a:ext>
          </a:extLst>
        </xdr:cNvPr>
        <xdr:cNvSpPr/>
      </xdr:nvSpPr>
      <xdr:spPr>
        <a:xfrm flipH="1">
          <a:off x="1609725" y="12136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131</xdr:row>
      <xdr:rowOff>11430</xdr:rowOff>
    </xdr:from>
    <xdr:to>
      <xdr:col>4</xdr:col>
      <xdr:colOff>78323</xdr:colOff>
      <xdr:row>138</xdr:row>
      <xdr:rowOff>49</xdr:rowOff>
    </xdr:to>
    <xdr:sp macro="" textlink="">
      <xdr:nvSpPr>
        <xdr:cNvPr id="94" name="左大かっこ 93">
          <a:extLst>
            <a:ext uri="{FF2B5EF4-FFF2-40B4-BE49-F238E27FC236}">
              <a16:creationId xmlns:a16="http://schemas.microsoft.com/office/drawing/2014/main" id="{836F6854-2D1B-4FC8-A007-9BB50D7E9650}"/>
            </a:ext>
          </a:extLst>
        </xdr:cNvPr>
        <xdr:cNvSpPr/>
      </xdr:nvSpPr>
      <xdr:spPr>
        <a:xfrm>
          <a:off x="859155" y="12774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131</xdr:row>
      <xdr:rowOff>11430</xdr:rowOff>
    </xdr:from>
    <xdr:to>
      <xdr:col>9</xdr:col>
      <xdr:colOff>1491</xdr:colOff>
      <xdr:row>138</xdr:row>
      <xdr:rowOff>49</xdr:rowOff>
    </xdr:to>
    <xdr:sp macro="" textlink="">
      <xdr:nvSpPr>
        <xdr:cNvPr id="95" name="左大かっこ 94">
          <a:extLst>
            <a:ext uri="{FF2B5EF4-FFF2-40B4-BE49-F238E27FC236}">
              <a16:creationId xmlns:a16="http://schemas.microsoft.com/office/drawing/2014/main" id="{C2ED703B-16B3-4CDE-9CCD-2C20903565A1}"/>
            </a:ext>
          </a:extLst>
        </xdr:cNvPr>
        <xdr:cNvSpPr/>
      </xdr:nvSpPr>
      <xdr:spPr>
        <a:xfrm flipH="1">
          <a:off x="1609725" y="12774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96" name="左大かっこ 95">
          <a:extLst>
            <a:ext uri="{FF2B5EF4-FFF2-40B4-BE49-F238E27FC236}">
              <a16:creationId xmlns:a16="http://schemas.microsoft.com/office/drawing/2014/main" id="{D675E381-A231-4CDE-A380-BC29282A8DE0}"/>
            </a:ext>
          </a:extLst>
        </xdr:cNvPr>
        <xdr:cNvSpPr/>
      </xdr:nvSpPr>
      <xdr:spPr>
        <a:xfrm>
          <a:off x="859155" y="134131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97" name="左大かっこ 96">
          <a:extLst>
            <a:ext uri="{FF2B5EF4-FFF2-40B4-BE49-F238E27FC236}">
              <a16:creationId xmlns:a16="http://schemas.microsoft.com/office/drawing/2014/main" id="{A5A66938-A57D-4B2B-879E-F0EC98372580}"/>
            </a:ext>
          </a:extLst>
        </xdr:cNvPr>
        <xdr:cNvSpPr/>
      </xdr:nvSpPr>
      <xdr:spPr>
        <a:xfrm flipH="1">
          <a:off x="1609725" y="134131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98" name="左大かっこ 97">
          <a:extLst>
            <a:ext uri="{FF2B5EF4-FFF2-40B4-BE49-F238E27FC236}">
              <a16:creationId xmlns:a16="http://schemas.microsoft.com/office/drawing/2014/main" id="{7C03B662-7B22-4F4F-97EB-6475EED50AC0}"/>
            </a:ext>
          </a:extLst>
        </xdr:cNvPr>
        <xdr:cNvSpPr/>
      </xdr:nvSpPr>
      <xdr:spPr>
        <a:xfrm>
          <a:off x="859155" y="1405128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99" name="左大かっこ 98">
          <a:extLst>
            <a:ext uri="{FF2B5EF4-FFF2-40B4-BE49-F238E27FC236}">
              <a16:creationId xmlns:a16="http://schemas.microsoft.com/office/drawing/2014/main" id="{3098CC91-B838-4D85-B38A-87CAC8841375}"/>
            </a:ext>
          </a:extLst>
        </xdr:cNvPr>
        <xdr:cNvSpPr/>
      </xdr:nvSpPr>
      <xdr:spPr>
        <a:xfrm flipH="1">
          <a:off x="1609725" y="1405128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100" name="左大かっこ 99">
          <a:extLst>
            <a:ext uri="{FF2B5EF4-FFF2-40B4-BE49-F238E27FC236}">
              <a16:creationId xmlns:a16="http://schemas.microsoft.com/office/drawing/2014/main" id="{268A1894-D17E-448A-B741-311237236993}"/>
            </a:ext>
          </a:extLst>
        </xdr:cNvPr>
        <xdr:cNvSpPr/>
      </xdr:nvSpPr>
      <xdr:spPr>
        <a:xfrm>
          <a:off x="859155" y="14708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101" name="左大かっこ 100">
          <a:extLst>
            <a:ext uri="{FF2B5EF4-FFF2-40B4-BE49-F238E27FC236}">
              <a16:creationId xmlns:a16="http://schemas.microsoft.com/office/drawing/2014/main" id="{BCE9B4A4-0224-4763-B5F2-A3CE7822B0F2}"/>
            </a:ext>
          </a:extLst>
        </xdr:cNvPr>
        <xdr:cNvSpPr/>
      </xdr:nvSpPr>
      <xdr:spPr>
        <a:xfrm flipH="1">
          <a:off x="1609725" y="14708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124</xdr:row>
      <xdr:rowOff>11430</xdr:rowOff>
    </xdr:from>
    <xdr:to>
      <xdr:col>13</xdr:col>
      <xdr:colOff>78323</xdr:colOff>
      <xdr:row>131</xdr:row>
      <xdr:rowOff>49</xdr:rowOff>
    </xdr:to>
    <xdr:sp macro="" textlink="">
      <xdr:nvSpPr>
        <xdr:cNvPr id="102" name="左大かっこ 101">
          <a:extLst>
            <a:ext uri="{FF2B5EF4-FFF2-40B4-BE49-F238E27FC236}">
              <a16:creationId xmlns:a16="http://schemas.microsoft.com/office/drawing/2014/main" id="{918ABCF4-F0AA-4D18-840C-D76AFA10DD0B}"/>
            </a:ext>
          </a:extLst>
        </xdr:cNvPr>
        <xdr:cNvSpPr/>
      </xdr:nvSpPr>
      <xdr:spPr>
        <a:xfrm>
          <a:off x="3402330" y="121367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124</xdr:row>
      <xdr:rowOff>11430</xdr:rowOff>
    </xdr:from>
    <xdr:to>
      <xdr:col>18</xdr:col>
      <xdr:colOff>1491</xdr:colOff>
      <xdr:row>131</xdr:row>
      <xdr:rowOff>49</xdr:rowOff>
    </xdr:to>
    <xdr:sp macro="" textlink="">
      <xdr:nvSpPr>
        <xdr:cNvPr id="103" name="左大かっこ 102">
          <a:extLst>
            <a:ext uri="{FF2B5EF4-FFF2-40B4-BE49-F238E27FC236}">
              <a16:creationId xmlns:a16="http://schemas.microsoft.com/office/drawing/2014/main" id="{D2AF4695-B47E-44D9-8436-BA510C04DE31}"/>
            </a:ext>
          </a:extLst>
        </xdr:cNvPr>
        <xdr:cNvSpPr/>
      </xdr:nvSpPr>
      <xdr:spPr>
        <a:xfrm flipH="1">
          <a:off x="4152900" y="121367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131</xdr:row>
      <xdr:rowOff>11430</xdr:rowOff>
    </xdr:from>
    <xdr:to>
      <xdr:col>13</xdr:col>
      <xdr:colOff>78323</xdr:colOff>
      <xdr:row>138</xdr:row>
      <xdr:rowOff>49</xdr:rowOff>
    </xdr:to>
    <xdr:sp macro="" textlink="">
      <xdr:nvSpPr>
        <xdr:cNvPr id="104" name="左大かっこ 103">
          <a:extLst>
            <a:ext uri="{FF2B5EF4-FFF2-40B4-BE49-F238E27FC236}">
              <a16:creationId xmlns:a16="http://schemas.microsoft.com/office/drawing/2014/main" id="{C9084F57-CD11-45B8-B083-6817AD435FD9}"/>
            </a:ext>
          </a:extLst>
        </xdr:cNvPr>
        <xdr:cNvSpPr/>
      </xdr:nvSpPr>
      <xdr:spPr>
        <a:xfrm>
          <a:off x="3402330" y="127749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105" name="左大かっこ 104">
          <a:extLst>
            <a:ext uri="{FF2B5EF4-FFF2-40B4-BE49-F238E27FC236}">
              <a16:creationId xmlns:a16="http://schemas.microsoft.com/office/drawing/2014/main" id="{E2BB9604-C89D-42D2-A79C-116539123457}"/>
            </a:ext>
          </a:extLst>
        </xdr:cNvPr>
        <xdr:cNvSpPr/>
      </xdr:nvSpPr>
      <xdr:spPr>
        <a:xfrm flipH="1">
          <a:off x="4152900" y="127749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106" name="左大かっこ 105">
          <a:extLst>
            <a:ext uri="{FF2B5EF4-FFF2-40B4-BE49-F238E27FC236}">
              <a16:creationId xmlns:a16="http://schemas.microsoft.com/office/drawing/2014/main" id="{35FC3B86-262C-43CF-8524-2839BEDAC0F7}"/>
            </a:ext>
          </a:extLst>
        </xdr:cNvPr>
        <xdr:cNvSpPr/>
      </xdr:nvSpPr>
      <xdr:spPr>
        <a:xfrm>
          <a:off x="3402330" y="134131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107" name="左大かっこ 106">
          <a:extLst>
            <a:ext uri="{FF2B5EF4-FFF2-40B4-BE49-F238E27FC236}">
              <a16:creationId xmlns:a16="http://schemas.microsoft.com/office/drawing/2014/main" id="{1C131BB2-01CC-4E40-BA91-98A89133CC7F}"/>
            </a:ext>
          </a:extLst>
        </xdr:cNvPr>
        <xdr:cNvSpPr/>
      </xdr:nvSpPr>
      <xdr:spPr>
        <a:xfrm flipH="1">
          <a:off x="4152900" y="134131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108" name="左大かっこ 107">
          <a:extLst>
            <a:ext uri="{FF2B5EF4-FFF2-40B4-BE49-F238E27FC236}">
              <a16:creationId xmlns:a16="http://schemas.microsoft.com/office/drawing/2014/main" id="{D0273625-7860-4BC1-AE62-C45A5543DF5D}"/>
            </a:ext>
          </a:extLst>
        </xdr:cNvPr>
        <xdr:cNvSpPr/>
      </xdr:nvSpPr>
      <xdr:spPr>
        <a:xfrm>
          <a:off x="3402330" y="14051280"/>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109" name="左大かっこ 108">
          <a:extLst>
            <a:ext uri="{FF2B5EF4-FFF2-40B4-BE49-F238E27FC236}">
              <a16:creationId xmlns:a16="http://schemas.microsoft.com/office/drawing/2014/main" id="{0A11016F-6881-4A33-A709-3C1AEFEE3E69}"/>
            </a:ext>
          </a:extLst>
        </xdr:cNvPr>
        <xdr:cNvSpPr/>
      </xdr:nvSpPr>
      <xdr:spPr>
        <a:xfrm flipH="1">
          <a:off x="4152900" y="14051280"/>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110" name="左大かっこ 109">
          <a:extLst>
            <a:ext uri="{FF2B5EF4-FFF2-40B4-BE49-F238E27FC236}">
              <a16:creationId xmlns:a16="http://schemas.microsoft.com/office/drawing/2014/main" id="{9CB4BD8B-00BD-4B52-95E4-DFE5CF38AD89}"/>
            </a:ext>
          </a:extLst>
        </xdr:cNvPr>
        <xdr:cNvSpPr/>
      </xdr:nvSpPr>
      <xdr:spPr>
        <a:xfrm>
          <a:off x="3402330" y="14708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111" name="左大かっこ 110">
          <a:extLst>
            <a:ext uri="{FF2B5EF4-FFF2-40B4-BE49-F238E27FC236}">
              <a16:creationId xmlns:a16="http://schemas.microsoft.com/office/drawing/2014/main" id="{B40CD5F0-09F3-454D-AB26-877D84FD4209}"/>
            </a:ext>
          </a:extLst>
        </xdr:cNvPr>
        <xdr:cNvSpPr/>
      </xdr:nvSpPr>
      <xdr:spPr>
        <a:xfrm flipH="1">
          <a:off x="4152900" y="14708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162</xdr:row>
      <xdr:rowOff>11430</xdr:rowOff>
    </xdr:from>
    <xdr:to>
      <xdr:col>4</xdr:col>
      <xdr:colOff>78323</xdr:colOff>
      <xdr:row>169</xdr:row>
      <xdr:rowOff>49</xdr:rowOff>
    </xdr:to>
    <xdr:sp macro="" textlink="">
      <xdr:nvSpPr>
        <xdr:cNvPr id="122" name="左大かっこ 121">
          <a:extLst>
            <a:ext uri="{FF2B5EF4-FFF2-40B4-BE49-F238E27FC236}">
              <a16:creationId xmlns:a16="http://schemas.microsoft.com/office/drawing/2014/main" id="{A3383FAE-C2AE-42E8-8B17-5B217A609F49}"/>
            </a:ext>
          </a:extLst>
        </xdr:cNvPr>
        <xdr:cNvSpPr/>
      </xdr:nvSpPr>
      <xdr:spPr>
        <a:xfrm>
          <a:off x="859155" y="15727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162</xdr:row>
      <xdr:rowOff>11430</xdr:rowOff>
    </xdr:from>
    <xdr:to>
      <xdr:col>9</xdr:col>
      <xdr:colOff>1491</xdr:colOff>
      <xdr:row>169</xdr:row>
      <xdr:rowOff>49</xdr:rowOff>
    </xdr:to>
    <xdr:sp macro="" textlink="">
      <xdr:nvSpPr>
        <xdr:cNvPr id="123" name="左大かっこ 122">
          <a:extLst>
            <a:ext uri="{FF2B5EF4-FFF2-40B4-BE49-F238E27FC236}">
              <a16:creationId xmlns:a16="http://schemas.microsoft.com/office/drawing/2014/main" id="{82AFD0D3-8610-42BF-8F4A-EDBAEE7A763C}"/>
            </a:ext>
          </a:extLst>
        </xdr:cNvPr>
        <xdr:cNvSpPr/>
      </xdr:nvSpPr>
      <xdr:spPr>
        <a:xfrm flipH="1">
          <a:off x="1609725" y="15727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169</xdr:row>
      <xdr:rowOff>11430</xdr:rowOff>
    </xdr:from>
    <xdr:to>
      <xdr:col>4</xdr:col>
      <xdr:colOff>78323</xdr:colOff>
      <xdr:row>176</xdr:row>
      <xdr:rowOff>49</xdr:rowOff>
    </xdr:to>
    <xdr:sp macro="" textlink="">
      <xdr:nvSpPr>
        <xdr:cNvPr id="124" name="左大かっこ 123">
          <a:extLst>
            <a:ext uri="{FF2B5EF4-FFF2-40B4-BE49-F238E27FC236}">
              <a16:creationId xmlns:a16="http://schemas.microsoft.com/office/drawing/2014/main" id="{10E6A98B-3686-4541-B885-E57C5E7AF0F1}"/>
            </a:ext>
          </a:extLst>
        </xdr:cNvPr>
        <xdr:cNvSpPr/>
      </xdr:nvSpPr>
      <xdr:spPr>
        <a:xfrm>
          <a:off x="859155" y="16365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169</xdr:row>
      <xdr:rowOff>11430</xdr:rowOff>
    </xdr:from>
    <xdr:to>
      <xdr:col>9</xdr:col>
      <xdr:colOff>1491</xdr:colOff>
      <xdr:row>176</xdr:row>
      <xdr:rowOff>49</xdr:rowOff>
    </xdr:to>
    <xdr:sp macro="" textlink="">
      <xdr:nvSpPr>
        <xdr:cNvPr id="125" name="左大かっこ 124">
          <a:extLst>
            <a:ext uri="{FF2B5EF4-FFF2-40B4-BE49-F238E27FC236}">
              <a16:creationId xmlns:a16="http://schemas.microsoft.com/office/drawing/2014/main" id="{5B6A84CE-4E61-4F3E-AB33-BABF3FD31F17}"/>
            </a:ext>
          </a:extLst>
        </xdr:cNvPr>
        <xdr:cNvSpPr/>
      </xdr:nvSpPr>
      <xdr:spPr>
        <a:xfrm flipH="1">
          <a:off x="1609725" y="16365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126" name="左大かっこ 125">
          <a:extLst>
            <a:ext uri="{FF2B5EF4-FFF2-40B4-BE49-F238E27FC236}">
              <a16:creationId xmlns:a16="http://schemas.microsoft.com/office/drawing/2014/main" id="{0C117785-B65D-4B49-AA31-B714ACC41319}"/>
            </a:ext>
          </a:extLst>
        </xdr:cNvPr>
        <xdr:cNvSpPr/>
      </xdr:nvSpPr>
      <xdr:spPr>
        <a:xfrm>
          <a:off x="859155" y="170040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127" name="左大かっこ 126">
          <a:extLst>
            <a:ext uri="{FF2B5EF4-FFF2-40B4-BE49-F238E27FC236}">
              <a16:creationId xmlns:a16="http://schemas.microsoft.com/office/drawing/2014/main" id="{1AE666AC-76C2-44C9-87F1-6D6949B461CC}"/>
            </a:ext>
          </a:extLst>
        </xdr:cNvPr>
        <xdr:cNvSpPr/>
      </xdr:nvSpPr>
      <xdr:spPr>
        <a:xfrm flipH="1">
          <a:off x="1609725" y="170040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128" name="左大かっこ 127">
          <a:extLst>
            <a:ext uri="{FF2B5EF4-FFF2-40B4-BE49-F238E27FC236}">
              <a16:creationId xmlns:a16="http://schemas.microsoft.com/office/drawing/2014/main" id="{C9569EA3-FA79-4CC7-B03C-A8B9976B6D68}"/>
            </a:ext>
          </a:extLst>
        </xdr:cNvPr>
        <xdr:cNvSpPr/>
      </xdr:nvSpPr>
      <xdr:spPr>
        <a:xfrm>
          <a:off x="859155" y="176422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129" name="左大かっこ 128">
          <a:extLst>
            <a:ext uri="{FF2B5EF4-FFF2-40B4-BE49-F238E27FC236}">
              <a16:creationId xmlns:a16="http://schemas.microsoft.com/office/drawing/2014/main" id="{9F8D43B9-BAD2-41E4-A4F7-6BA9BD1694B8}"/>
            </a:ext>
          </a:extLst>
        </xdr:cNvPr>
        <xdr:cNvSpPr/>
      </xdr:nvSpPr>
      <xdr:spPr>
        <a:xfrm flipH="1">
          <a:off x="1609725" y="176422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130" name="左大かっこ 129">
          <a:extLst>
            <a:ext uri="{FF2B5EF4-FFF2-40B4-BE49-F238E27FC236}">
              <a16:creationId xmlns:a16="http://schemas.microsoft.com/office/drawing/2014/main" id="{1A0C02E2-DC22-431F-B98D-46570238260A}"/>
            </a:ext>
          </a:extLst>
        </xdr:cNvPr>
        <xdr:cNvSpPr/>
      </xdr:nvSpPr>
      <xdr:spPr>
        <a:xfrm>
          <a:off x="859155" y="18299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131" name="左大かっこ 130">
          <a:extLst>
            <a:ext uri="{FF2B5EF4-FFF2-40B4-BE49-F238E27FC236}">
              <a16:creationId xmlns:a16="http://schemas.microsoft.com/office/drawing/2014/main" id="{3B1D9782-EE7B-4FB4-AE36-663B44CF39D6}"/>
            </a:ext>
          </a:extLst>
        </xdr:cNvPr>
        <xdr:cNvSpPr/>
      </xdr:nvSpPr>
      <xdr:spPr>
        <a:xfrm flipH="1">
          <a:off x="1609725" y="18299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162</xdr:row>
      <xdr:rowOff>11430</xdr:rowOff>
    </xdr:from>
    <xdr:to>
      <xdr:col>13</xdr:col>
      <xdr:colOff>78323</xdr:colOff>
      <xdr:row>169</xdr:row>
      <xdr:rowOff>49</xdr:rowOff>
    </xdr:to>
    <xdr:sp macro="" textlink="">
      <xdr:nvSpPr>
        <xdr:cNvPr id="132" name="左大かっこ 131">
          <a:extLst>
            <a:ext uri="{FF2B5EF4-FFF2-40B4-BE49-F238E27FC236}">
              <a16:creationId xmlns:a16="http://schemas.microsoft.com/office/drawing/2014/main" id="{E0EB5215-01A6-47F7-94D9-444799D717C4}"/>
            </a:ext>
          </a:extLst>
        </xdr:cNvPr>
        <xdr:cNvSpPr/>
      </xdr:nvSpPr>
      <xdr:spPr>
        <a:xfrm>
          <a:off x="3402330" y="15727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162</xdr:row>
      <xdr:rowOff>11430</xdr:rowOff>
    </xdr:from>
    <xdr:to>
      <xdr:col>18</xdr:col>
      <xdr:colOff>1491</xdr:colOff>
      <xdr:row>169</xdr:row>
      <xdr:rowOff>49</xdr:rowOff>
    </xdr:to>
    <xdr:sp macro="" textlink="">
      <xdr:nvSpPr>
        <xdr:cNvPr id="133" name="左大かっこ 132">
          <a:extLst>
            <a:ext uri="{FF2B5EF4-FFF2-40B4-BE49-F238E27FC236}">
              <a16:creationId xmlns:a16="http://schemas.microsoft.com/office/drawing/2014/main" id="{D939F032-B574-4373-930E-7F63D2969166}"/>
            </a:ext>
          </a:extLst>
        </xdr:cNvPr>
        <xdr:cNvSpPr/>
      </xdr:nvSpPr>
      <xdr:spPr>
        <a:xfrm flipH="1">
          <a:off x="4152900" y="15727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169</xdr:row>
      <xdr:rowOff>11430</xdr:rowOff>
    </xdr:from>
    <xdr:to>
      <xdr:col>13</xdr:col>
      <xdr:colOff>78323</xdr:colOff>
      <xdr:row>176</xdr:row>
      <xdr:rowOff>49</xdr:rowOff>
    </xdr:to>
    <xdr:sp macro="" textlink="">
      <xdr:nvSpPr>
        <xdr:cNvPr id="134" name="左大かっこ 133">
          <a:extLst>
            <a:ext uri="{FF2B5EF4-FFF2-40B4-BE49-F238E27FC236}">
              <a16:creationId xmlns:a16="http://schemas.microsoft.com/office/drawing/2014/main" id="{508A675D-8D84-405C-9809-80FD3CACF497}"/>
            </a:ext>
          </a:extLst>
        </xdr:cNvPr>
        <xdr:cNvSpPr/>
      </xdr:nvSpPr>
      <xdr:spPr>
        <a:xfrm>
          <a:off x="3402330" y="16365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135" name="左大かっこ 134">
          <a:extLst>
            <a:ext uri="{FF2B5EF4-FFF2-40B4-BE49-F238E27FC236}">
              <a16:creationId xmlns:a16="http://schemas.microsoft.com/office/drawing/2014/main" id="{AA3B7DCA-4058-4C8F-B63C-36BF00A9EA59}"/>
            </a:ext>
          </a:extLst>
        </xdr:cNvPr>
        <xdr:cNvSpPr/>
      </xdr:nvSpPr>
      <xdr:spPr>
        <a:xfrm flipH="1">
          <a:off x="4152900" y="16365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136" name="左大かっこ 135">
          <a:extLst>
            <a:ext uri="{FF2B5EF4-FFF2-40B4-BE49-F238E27FC236}">
              <a16:creationId xmlns:a16="http://schemas.microsoft.com/office/drawing/2014/main" id="{725E6764-532C-4090-9482-71E722954B98}"/>
            </a:ext>
          </a:extLst>
        </xdr:cNvPr>
        <xdr:cNvSpPr/>
      </xdr:nvSpPr>
      <xdr:spPr>
        <a:xfrm>
          <a:off x="3402330" y="170040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137" name="左大かっこ 136">
          <a:extLst>
            <a:ext uri="{FF2B5EF4-FFF2-40B4-BE49-F238E27FC236}">
              <a16:creationId xmlns:a16="http://schemas.microsoft.com/office/drawing/2014/main" id="{14EDD341-0543-4F6B-99BB-51EE4ECF0861}"/>
            </a:ext>
          </a:extLst>
        </xdr:cNvPr>
        <xdr:cNvSpPr/>
      </xdr:nvSpPr>
      <xdr:spPr>
        <a:xfrm flipH="1">
          <a:off x="4152900" y="170040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138" name="左大かっこ 137">
          <a:extLst>
            <a:ext uri="{FF2B5EF4-FFF2-40B4-BE49-F238E27FC236}">
              <a16:creationId xmlns:a16="http://schemas.microsoft.com/office/drawing/2014/main" id="{232FAAAB-4340-44ED-8F64-D656A76474B4}"/>
            </a:ext>
          </a:extLst>
        </xdr:cNvPr>
        <xdr:cNvSpPr/>
      </xdr:nvSpPr>
      <xdr:spPr>
        <a:xfrm>
          <a:off x="3402330" y="17642205"/>
          <a:ext cx="76418"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139" name="左大かっこ 138">
          <a:extLst>
            <a:ext uri="{FF2B5EF4-FFF2-40B4-BE49-F238E27FC236}">
              <a16:creationId xmlns:a16="http://schemas.microsoft.com/office/drawing/2014/main" id="{7B0CD815-A631-403B-9BAD-2FDA122145DA}"/>
            </a:ext>
          </a:extLst>
        </xdr:cNvPr>
        <xdr:cNvSpPr/>
      </xdr:nvSpPr>
      <xdr:spPr>
        <a:xfrm flipH="1">
          <a:off x="4152900" y="17642205"/>
          <a:ext cx="77691" cy="64584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140" name="左大かっこ 139">
          <a:extLst>
            <a:ext uri="{FF2B5EF4-FFF2-40B4-BE49-F238E27FC236}">
              <a16:creationId xmlns:a16="http://schemas.microsoft.com/office/drawing/2014/main" id="{46217127-F358-45FA-BFBD-816941A9731C}"/>
            </a:ext>
          </a:extLst>
        </xdr:cNvPr>
        <xdr:cNvSpPr/>
      </xdr:nvSpPr>
      <xdr:spPr>
        <a:xfrm>
          <a:off x="3402330" y="18299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141" name="左大かっこ 140">
          <a:extLst>
            <a:ext uri="{FF2B5EF4-FFF2-40B4-BE49-F238E27FC236}">
              <a16:creationId xmlns:a16="http://schemas.microsoft.com/office/drawing/2014/main" id="{E5595A5A-02AE-4C96-A075-A09D8C94A34C}"/>
            </a:ext>
          </a:extLst>
        </xdr:cNvPr>
        <xdr:cNvSpPr/>
      </xdr:nvSpPr>
      <xdr:spPr>
        <a:xfrm flipH="1">
          <a:off x="4152900" y="18299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602" name="左大かっこ 601">
          <a:extLst>
            <a:ext uri="{FF2B5EF4-FFF2-40B4-BE49-F238E27FC236}">
              <a16:creationId xmlns:a16="http://schemas.microsoft.com/office/drawing/2014/main" id="{B6F73744-E12D-4422-A87F-B98D857C8CC7}"/>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603" name="左大かっこ 602">
          <a:extLst>
            <a:ext uri="{FF2B5EF4-FFF2-40B4-BE49-F238E27FC236}">
              <a16:creationId xmlns:a16="http://schemas.microsoft.com/office/drawing/2014/main" id="{E7A39D2D-AEE7-446E-8947-BB48ADD9566B}"/>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604" name="左大かっこ 603">
          <a:extLst>
            <a:ext uri="{FF2B5EF4-FFF2-40B4-BE49-F238E27FC236}">
              <a16:creationId xmlns:a16="http://schemas.microsoft.com/office/drawing/2014/main" id="{828E01CD-B1C0-4EFB-8DAB-D66C404989C3}"/>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605" name="左大かっこ 604">
          <a:extLst>
            <a:ext uri="{FF2B5EF4-FFF2-40B4-BE49-F238E27FC236}">
              <a16:creationId xmlns:a16="http://schemas.microsoft.com/office/drawing/2014/main" id="{380C7B06-447A-4FDB-84E1-E67BCD812D30}"/>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606" name="左大かっこ 605">
          <a:extLst>
            <a:ext uri="{FF2B5EF4-FFF2-40B4-BE49-F238E27FC236}">
              <a16:creationId xmlns:a16="http://schemas.microsoft.com/office/drawing/2014/main" id="{571B850E-71DF-453C-BB4D-3FA8A8CC155B}"/>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607" name="左大かっこ 606">
          <a:extLst>
            <a:ext uri="{FF2B5EF4-FFF2-40B4-BE49-F238E27FC236}">
              <a16:creationId xmlns:a16="http://schemas.microsoft.com/office/drawing/2014/main" id="{3FC3FAA9-61AE-4D2E-8ACA-1DF8425CD325}"/>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608" name="左大かっこ 607">
          <a:extLst>
            <a:ext uri="{FF2B5EF4-FFF2-40B4-BE49-F238E27FC236}">
              <a16:creationId xmlns:a16="http://schemas.microsoft.com/office/drawing/2014/main" id="{641214E2-ADEC-490C-AEC8-AB9DD2DACB4D}"/>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09" name="左大かっこ 608">
          <a:extLst>
            <a:ext uri="{FF2B5EF4-FFF2-40B4-BE49-F238E27FC236}">
              <a16:creationId xmlns:a16="http://schemas.microsoft.com/office/drawing/2014/main" id="{F8EC1805-398E-404B-B1BC-C3AD174C4449}"/>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610" name="左大かっこ 609">
          <a:extLst>
            <a:ext uri="{FF2B5EF4-FFF2-40B4-BE49-F238E27FC236}">
              <a16:creationId xmlns:a16="http://schemas.microsoft.com/office/drawing/2014/main" id="{F5D14988-B886-4279-9C13-FF90299580A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11" name="左大かっこ 610">
          <a:extLst>
            <a:ext uri="{FF2B5EF4-FFF2-40B4-BE49-F238E27FC236}">
              <a16:creationId xmlns:a16="http://schemas.microsoft.com/office/drawing/2014/main" id="{A39AE84B-D85C-46FE-95A9-D46E9F6C2898}"/>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612" name="左大かっこ 611">
          <a:extLst>
            <a:ext uri="{FF2B5EF4-FFF2-40B4-BE49-F238E27FC236}">
              <a16:creationId xmlns:a16="http://schemas.microsoft.com/office/drawing/2014/main" id="{AF4BD1E7-082C-40C0-9DFF-294FF3B469BF}"/>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613" name="左大かっこ 612">
          <a:extLst>
            <a:ext uri="{FF2B5EF4-FFF2-40B4-BE49-F238E27FC236}">
              <a16:creationId xmlns:a16="http://schemas.microsoft.com/office/drawing/2014/main" id="{B4C71FA5-B416-4CCC-A7C3-5DB537FD8234}"/>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14" name="左大かっこ 613">
          <a:extLst>
            <a:ext uri="{FF2B5EF4-FFF2-40B4-BE49-F238E27FC236}">
              <a16:creationId xmlns:a16="http://schemas.microsoft.com/office/drawing/2014/main" id="{14B389FB-5F4F-4519-B451-9FEB53952773}"/>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15" name="左大かっこ 614">
          <a:extLst>
            <a:ext uri="{FF2B5EF4-FFF2-40B4-BE49-F238E27FC236}">
              <a16:creationId xmlns:a16="http://schemas.microsoft.com/office/drawing/2014/main" id="{12E92A20-D6E5-4600-8171-DEBC357FF59A}"/>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16" name="左大かっこ 615">
          <a:extLst>
            <a:ext uri="{FF2B5EF4-FFF2-40B4-BE49-F238E27FC236}">
              <a16:creationId xmlns:a16="http://schemas.microsoft.com/office/drawing/2014/main" id="{B3C4D875-13A9-4D2A-B4A8-CCCCC2DCF220}"/>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17" name="左大かっこ 616">
          <a:extLst>
            <a:ext uri="{FF2B5EF4-FFF2-40B4-BE49-F238E27FC236}">
              <a16:creationId xmlns:a16="http://schemas.microsoft.com/office/drawing/2014/main" id="{92C8BE99-AA5C-4547-9C38-F1F8E8A4E652}"/>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618" name="左大かっこ 617">
          <a:extLst>
            <a:ext uri="{FF2B5EF4-FFF2-40B4-BE49-F238E27FC236}">
              <a16:creationId xmlns:a16="http://schemas.microsoft.com/office/drawing/2014/main" id="{3717FD86-C679-402E-BCB9-97C22A1CF522}"/>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619" name="左大かっこ 618">
          <a:extLst>
            <a:ext uri="{FF2B5EF4-FFF2-40B4-BE49-F238E27FC236}">
              <a16:creationId xmlns:a16="http://schemas.microsoft.com/office/drawing/2014/main" id="{50DE9B22-B1BD-4CC5-9E85-FDDB64C246DB}"/>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620" name="左大かっこ 619">
          <a:extLst>
            <a:ext uri="{FF2B5EF4-FFF2-40B4-BE49-F238E27FC236}">
              <a16:creationId xmlns:a16="http://schemas.microsoft.com/office/drawing/2014/main" id="{1A777EC9-90A0-4095-B9DA-7BAD014E5076}"/>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21" name="左大かっこ 620">
          <a:extLst>
            <a:ext uri="{FF2B5EF4-FFF2-40B4-BE49-F238E27FC236}">
              <a16:creationId xmlns:a16="http://schemas.microsoft.com/office/drawing/2014/main" id="{740D650F-B139-4219-A77F-00FE8E89B630}"/>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622" name="左大かっこ 621">
          <a:extLst>
            <a:ext uri="{FF2B5EF4-FFF2-40B4-BE49-F238E27FC236}">
              <a16:creationId xmlns:a16="http://schemas.microsoft.com/office/drawing/2014/main" id="{38EB3EFE-5038-4007-9941-2CC18D6F623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23" name="左大かっこ 622">
          <a:extLst>
            <a:ext uri="{FF2B5EF4-FFF2-40B4-BE49-F238E27FC236}">
              <a16:creationId xmlns:a16="http://schemas.microsoft.com/office/drawing/2014/main" id="{9EFD77C9-D0A8-49F3-9DF1-12DA26BB5CD1}"/>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624" name="左大かっこ 623">
          <a:extLst>
            <a:ext uri="{FF2B5EF4-FFF2-40B4-BE49-F238E27FC236}">
              <a16:creationId xmlns:a16="http://schemas.microsoft.com/office/drawing/2014/main" id="{68718306-11AC-4B87-9BC7-C56D2F00F84E}"/>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625" name="左大かっこ 624">
          <a:extLst>
            <a:ext uri="{FF2B5EF4-FFF2-40B4-BE49-F238E27FC236}">
              <a16:creationId xmlns:a16="http://schemas.microsoft.com/office/drawing/2014/main" id="{9BEA9AF0-E61F-4929-96A2-7B464A706BEE}"/>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626" name="左大かっこ 625">
          <a:extLst>
            <a:ext uri="{FF2B5EF4-FFF2-40B4-BE49-F238E27FC236}">
              <a16:creationId xmlns:a16="http://schemas.microsoft.com/office/drawing/2014/main" id="{878DE503-EA3D-457E-8832-F4A26263F167}"/>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627" name="左大かっこ 626">
          <a:extLst>
            <a:ext uri="{FF2B5EF4-FFF2-40B4-BE49-F238E27FC236}">
              <a16:creationId xmlns:a16="http://schemas.microsoft.com/office/drawing/2014/main" id="{A6283118-3E36-4A64-B7C1-F7A1B3B043D3}"/>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628" name="左大かっこ 627">
          <a:extLst>
            <a:ext uri="{FF2B5EF4-FFF2-40B4-BE49-F238E27FC236}">
              <a16:creationId xmlns:a16="http://schemas.microsoft.com/office/drawing/2014/main" id="{297762B1-275D-419C-8EB1-AE454A1E3D18}"/>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629" name="左大かっこ 628">
          <a:extLst>
            <a:ext uri="{FF2B5EF4-FFF2-40B4-BE49-F238E27FC236}">
              <a16:creationId xmlns:a16="http://schemas.microsoft.com/office/drawing/2014/main" id="{8555995C-1578-4FB4-9EAD-97CA7660EB2E}"/>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630" name="左大かっこ 629">
          <a:extLst>
            <a:ext uri="{FF2B5EF4-FFF2-40B4-BE49-F238E27FC236}">
              <a16:creationId xmlns:a16="http://schemas.microsoft.com/office/drawing/2014/main" id="{507B3805-DFE0-4672-9976-66A5B01D4066}"/>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631" name="左大かっこ 630">
          <a:extLst>
            <a:ext uri="{FF2B5EF4-FFF2-40B4-BE49-F238E27FC236}">
              <a16:creationId xmlns:a16="http://schemas.microsoft.com/office/drawing/2014/main" id="{23A21B11-9C9B-485D-BBC2-B79A80500060}"/>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632" name="左大かっこ 631">
          <a:extLst>
            <a:ext uri="{FF2B5EF4-FFF2-40B4-BE49-F238E27FC236}">
              <a16:creationId xmlns:a16="http://schemas.microsoft.com/office/drawing/2014/main" id="{ECD31A3D-5126-47A0-B998-C0894452E16C}"/>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633" name="左大かっこ 632">
          <a:extLst>
            <a:ext uri="{FF2B5EF4-FFF2-40B4-BE49-F238E27FC236}">
              <a16:creationId xmlns:a16="http://schemas.microsoft.com/office/drawing/2014/main" id="{A83BC165-8D40-419C-A190-4D19CBD51532}"/>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634" name="左大かっこ 633">
          <a:extLst>
            <a:ext uri="{FF2B5EF4-FFF2-40B4-BE49-F238E27FC236}">
              <a16:creationId xmlns:a16="http://schemas.microsoft.com/office/drawing/2014/main" id="{776E3F9A-3A79-4643-8078-CFB8E7589160}"/>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635" name="左大かっこ 634">
          <a:extLst>
            <a:ext uri="{FF2B5EF4-FFF2-40B4-BE49-F238E27FC236}">
              <a16:creationId xmlns:a16="http://schemas.microsoft.com/office/drawing/2014/main" id="{04ADCA42-716D-4853-A590-02889A04CCEA}"/>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636" name="左大かっこ 635">
          <a:extLst>
            <a:ext uri="{FF2B5EF4-FFF2-40B4-BE49-F238E27FC236}">
              <a16:creationId xmlns:a16="http://schemas.microsoft.com/office/drawing/2014/main" id="{B806076C-B245-4872-8830-CD1B2D4E0C29}"/>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637" name="左大かっこ 636">
          <a:extLst>
            <a:ext uri="{FF2B5EF4-FFF2-40B4-BE49-F238E27FC236}">
              <a16:creationId xmlns:a16="http://schemas.microsoft.com/office/drawing/2014/main" id="{3E4BE04A-FE85-4029-92AB-79E35412224B}"/>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638" name="左大かっこ 637">
          <a:extLst>
            <a:ext uri="{FF2B5EF4-FFF2-40B4-BE49-F238E27FC236}">
              <a16:creationId xmlns:a16="http://schemas.microsoft.com/office/drawing/2014/main" id="{CC86F910-BF5E-479C-81FF-BB537893A89B}"/>
            </a:ext>
          </a:extLst>
        </xdr:cNvPr>
        <xdr:cNvSpPr/>
      </xdr:nvSpPr>
      <xdr:spPr>
        <a:xfrm>
          <a:off x="1135380"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639" name="左大かっこ 638">
          <a:extLst>
            <a:ext uri="{FF2B5EF4-FFF2-40B4-BE49-F238E27FC236}">
              <a16:creationId xmlns:a16="http://schemas.microsoft.com/office/drawing/2014/main" id="{AC896FC7-E19B-4FB2-A581-57CC6C2E6194}"/>
            </a:ext>
          </a:extLst>
        </xdr:cNvPr>
        <xdr:cNvSpPr/>
      </xdr:nvSpPr>
      <xdr:spPr>
        <a:xfrm flipH="1">
          <a:off x="1885950"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640" name="左大かっこ 639">
          <a:extLst>
            <a:ext uri="{FF2B5EF4-FFF2-40B4-BE49-F238E27FC236}">
              <a16:creationId xmlns:a16="http://schemas.microsoft.com/office/drawing/2014/main" id="{F94BE10D-3946-438A-890D-7F8F6F4B1C6C}"/>
            </a:ext>
          </a:extLst>
        </xdr:cNvPr>
        <xdr:cNvSpPr/>
      </xdr:nvSpPr>
      <xdr:spPr>
        <a:xfrm>
          <a:off x="1135380"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641" name="左大かっこ 640">
          <a:extLst>
            <a:ext uri="{FF2B5EF4-FFF2-40B4-BE49-F238E27FC236}">
              <a16:creationId xmlns:a16="http://schemas.microsoft.com/office/drawing/2014/main" id="{2FAE7298-9490-457C-8B0F-75C1E608344E}"/>
            </a:ext>
          </a:extLst>
        </xdr:cNvPr>
        <xdr:cNvSpPr/>
      </xdr:nvSpPr>
      <xdr:spPr>
        <a:xfrm flipH="1">
          <a:off x="1885950"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642" name="左大かっこ 641">
          <a:extLst>
            <a:ext uri="{FF2B5EF4-FFF2-40B4-BE49-F238E27FC236}">
              <a16:creationId xmlns:a16="http://schemas.microsoft.com/office/drawing/2014/main" id="{074BF200-F1B5-49EE-B149-38D395B821BC}"/>
            </a:ext>
          </a:extLst>
        </xdr:cNvPr>
        <xdr:cNvSpPr/>
      </xdr:nvSpPr>
      <xdr:spPr>
        <a:xfrm>
          <a:off x="1135380"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643" name="左大かっこ 642">
          <a:extLst>
            <a:ext uri="{FF2B5EF4-FFF2-40B4-BE49-F238E27FC236}">
              <a16:creationId xmlns:a16="http://schemas.microsoft.com/office/drawing/2014/main" id="{0B47B88E-4142-464B-8607-D86B8E69CF67}"/>
            </a:ext>
          </a:extLst>
        </xdr:cNvPr>
        <xdr:cNvSpPr/>
      </xdr:nvSpPr>
      <xdr:spPr>
        <a:xfrm flipH="1">
          <a:off x="1885950"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644" name="左大かっこ 643">
          <a:extLst>
            <a:ext uri="{FF2B5EF4-FFF2-40B4-BE49-F238E27FC236}">
              <a16:creationId xmlns:a16="http://schemas.microsoft.com/office/drawing/2014/main" id="{3F76B5DD-4D1B-418D-AEAC-AA8C7F9E50A4}"/>
            </a:ext>
          </a:extLst>
        </xdr:cNvPr>
        <xdr:cNvSpPr/>
      </xdr:nvSpPr>
      <xdr:spPr>
        <a:xfrm>
          <a:off x="3678555" y="22402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645" name="左大かっこ 644">
          <a:extLst>
            <a:ext uri="{FF2B5EF4-FFF2-40B4-BE49-F238E27FC236}">
              <a16:creationId xmlns:a16="http://schemas.microsoft.com/office/drawing/2014/main" id="{9632D544-0DA7-45AC-A58C-57CA5C961135}"/>
            </a:ext>
          </a:extLst>
        </xdr:cNvPr>
        <xdr:cNvSpPr/>
      </xdr:nvSpPr>
      <xdr:spPr>
        <a:xfrm flipH="1">
          <a:off x="4429125" y="22402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646" name="左大かっこ 645">
          <a:extLst>
            <a:ext uri="{FF2B5EF4-FFF2-40B4-BE49-F238E27FC236}">
              <a16:creationId xmlns:a16="http://schemas.microsoft.com/office/drawing/2014/main" id="{4D5C8B12-1731-47F7-8BA8-0273D977D3ED}"/>
            </a:ext>
          </a:extLst>
        </xdr:cNvPr>
        <xdr:cNvSpPr/>
      </xdr:nvSpPr>
      <xdr:spPr>
        <a:xfrm>
          <a:off x="3678555" y="28784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647" name="左大かっこ 646">
          <a:extLst>
            <a:ext uri="{FF2B5EF4-FFF2-40B4-BE49-F238E27FC236}">
              <a16:creationId xmlns:a16="http://schemas.microsoft.com/office/drawing/2014/main" id="{FAF20C29-2244-4C24-9DAC-CE7D5EF002D2}"/>
            </a:ext>
          </a:extLst>
        </xdr:cNvPr>
        <xdr:cNvSpPr/>
      </xdr:nvSpPr>
      <xdr:spPr>
        <a:xfrm flipH="1">
          <a:off x="4429125" y="28784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648" name="左大かっこ 647">
          <a:extLst>
            <a:ext uri="{FF2B5EF4-FFF2-40B4-BE49-F238E27FC236}">
              <a16:creationId xmlns:a16="http://schemas.microsoft.com/office/drawing/2014/main" id="{6D7F878A-8080-4EEC-9292-487DBDC041BA}"/>
            </a:ext>
          </a:extLst>
        </xdr:cNvPr>
        <xdr:cNvSpPr/>
      </xdr:nvSpPr>
      <xdr:spPr>
        <a:xfrm>
          <a:off x="3678555" y="3516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649" name="左大かっこ 648">
          <a:extLst>
            <a:ext uri="{FF2B5EF4-FFF2-40B4-BE49-F238E27FC236}">
              <a16:creationId xmlns:a16="http://schemas.microsoft.com/office/drawing/2014/main" id="{7FA15BB1-6AE4-4626-9518-271404AC0C28}"/>
            </a:ext>
          </a:extLst>
        </xdr:cNvPr>
        <xdr:cNvSpPr/>
      </xdr:nvSpPr>
      <xdr:spPr>
        <a:xfrm flipH="1">
          <a:off x="4429125" y="3516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xdr:row>
      <xdr:rowOff>11430</xdr:rowOff>
    </xdr:from>
    <xdr:to>
      <xdr:col>18</xdr:col>
      <xdr:colOff>1491</xdr:colOff>
      <xdr:row>20</xdr:row>
      <xdr:rowOff>49</xdr:rowOff>
    </xdr:to>
    <xdr:sp macro="" textlink="">
      <xdr:nvSpPr>
        <xdr:cNvPr id="650" name="左大かっこ 649">
          <a:extLst>
            <a:ext uri="{FF2B5EF4-FFF2-40B4-BE49-F238E27FC236}">
              <a16:creationId xmlns:a16="http://schemas.microsoft.com/office/drawing/2014/main" id="{39A54C81-F641-42F5-A79B-8BF8A732C50F}"/>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20</xdr:row>
      <xdr:rowOff>11430</xdr:rowOff>
    </xdr:from>
    <xdr:to>
      <xdr:col>18</xdr:col>
      <xdr:colOff>1491</xdr:colOff>
      <xdr:row>27</xdr:row>
      <xdr:rowOff>49</xdr:rowOff>
    </xdr:to>
    <xdr:sp macro="" textlink="">
      <xdr:nvSpPr>
        <xdr:cNvPr id="651" name="左大かっこ 650">
          <a:extLst>
            <a:ext uri="{FF2B5EF4-FFF2-40B4-BE49-F238E27FC236}">
              <a16:creationId xmlns:a16="http://schemas.microsoft.com/office/drawing/2014/main" id="{5DF3AC7C-A2F4-4EE9-9AAD-EC52CAF28D29}"/>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27</xdr:row>
      <xdr:rowOff>11430</xdr:rowOff>
    </xdr:from>
    <xdr:to>
      <xdr:col>18</xdr:col>
      <xdr:colOff>1491</xdr:colOff>
      <xdr:row>34</xdr:row>
      <xdr:rowOff>48</xdr:rowOff>
    </xdr:to>
    <xdr:sp macro="" textlink="">
      <xdr:nvSpPr>
        <xdr:cNvPr id="652" name="左大かっこ 651">
          <a:extLst>
            <a:ext uri="{FF2B5EF4-FFF2-40B4-BE49-F238E27FC236}">
              <a16:creationId xmlns:a16="http://schemas.microsoft.com/office/drawing/2014/main" id="{ACC1F4D9-B6D4-4446-96BD-8C363805AFE7}"/>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44</xdr:row>
      <xdr:rowOff>11430</xdr:rowOff>
    </xdr:from>
    <xdr:to>
      <xdr:col>4</xdr:col>
      <xdr:colOff>78323</xdr:colOff>
      <xdr:row>51</xdr:row>
      <xdr:rowOff>49</xdr:rowOff>
    </xdr:to>
    <xdr:sp macro="" textlink="">
      <xdr:nvSpPr>
        <xdr:cNvPr id="653" name="左大かっこ 652">
          <a:extLst>
            <a:ext uri="{FF2B5EF4-FFF2-40B4-BE49-F238E27FC236}">
              <a16:creationId xmlns:a16="http://schemas.microsoft.com/office/drawing/2014/main" id="{C7BAD132-9012-4362-AC1C-7B1CFF535FA4}"/>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44</xdr:row>
      <xdr:rowOff>11430</xdr:rowOff>
    </xdr:from>
    <xdr:to>
      <xdr:col>9</xdr:col>
      <xdr:colOff>1491</xdr:colOff>
      <xdr:row>51</xdr:row>
      <xdr:rowOff>49</xdr:rowOff>
    </xdr:to>
    <xdr:sp macro="" textlink="">
      <xdr:nvSpPr>
        <xdr:cNvPr id="654" name="左大かっこ 653">
          <a:extLst>
            <a:ext uri="{FF2B5EF4-FFF2-40B4-BE49-F238E27FC236}">
              <a16:creationId xmlns:a16="http://schemas.microsoft.com/office/drawing/2014/main" id="{7344AC15-FAC5-4812-87EE-3FE015CDFB7F}"/>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51</xdr:row>
      <xdr:rowOff>11430</xdr:rowOff>
    </xdr:from>
    <xdr:to>
      <xdr:col>4</xdr:col>
      <xdr:colOff>78323</xdr:colOff>
      <xdr:row>58</xdr:row>
      <xdr:rowOff>49</xdr:rowOff>
    </xdr:to>
    <xdr:sp macro="" textlink="">
      <xdr:nvSpPr>
        <xdr:cNvPr id="655" name="左大かっこ 654">
          <a:extLst>
            <a:ext uri="{FF2B5EF4-FFF2-40B4-BE49-F238E27FC236}">
              <a16:creationId xmlns:a16="http://schemas.microsoft.com/office/drawing/2014/main" id="{0D5A7E95-FC93-4E15-A480-62685309E145}"/>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51</xdr:row>
      <xdr:rowOff>11430</xdr:rowOff>
    </xdr:from>
    <xdr:to>
      <xdr:col>9</xdr:col>
      <xdr:colOff>1491</xdr:colOff>
      <xdr:row>58</xdr:row>
      <xdr:rowOff>49</xdr:rowOff>
    </xdr:to>
    <xdr:sp macro="" textlink="">
      <xdr:nvSpPr>
        <xdr:cNvPr id="656" name="左大かっこ 655">
          <a:extLst>
            <a:ext uri="{FF2B5EF4-FFF2-40B4-BE49-F238E27FC236}">
              <a16:creationId xmlns:a16="http://schemas.microsoft.com/office/drawing/2014/main" id="{2D84B6BA-B8E3-4B8C-BDA6-AFBD4A42F9CD}"/>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58</xdr:row>
      <xdr:rowOff>11430</xdr:rowOff>
    </xdr:from>
    <xdr:to>
      <xdr:col>4</xdr:col>
      <xdr:colOff>78323</xdr:colOff>
      <xdr:row>65</xdr:row>
      <xdr:rowOff>49</xdr:rowOff>
    </xdr:to>
    <xdr:sp macro="" textlink="">
      <xdr:nvSpPr>
        <xdr:cNvPr id="657" name="左大かっこ 656">
          <a:extLst>
            <a:ext uri="{FF2B5EF4-FFF2-40B4-BE49-F238E27FC236}">
              <a16:creationId xmlns:a16="http://schemas.microsoft.com/office/drawing/2014/main" id="{E0EA31FB-B32C-4B7E-86B4-9B5BB8119580}"/>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58</xdr:row>
      <xdr:rowOff>11430</xdr:rowOff>
    </xdr:from>
    <xdr:to>
      <xdr:col>9</xdr:col>
      <xdr:colOff>1491</xdr:colOff>
      <xdr:row>65</xdr:row>
      <xdr:rowOff>49</xdr:rowOff>
    </xdr:to>
    <xdr:sp macro="" textlink="">
      <xdr:nvSpPr>
        <xdr:cNvPr id="658" name="左大かっこ 657">
          <a:extLst>
            <a:ext uri="{FF2B5EF4-FFF2-40B4-BE49-F238E27FC236}">
              <a16:creationId xmlns:a16="http://schemas.microsoft.com/office/drawing/2014/main" id="{700D75FD-2A84-45E0-BB36-9A5F0E2568A5}"/>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65</xdr:row>
      <xdr:rowOff>11430</xdr:rowOff>
    </xdr:from>
    <xdr:to>
      <xdr:col>4</xdr:col>
      <xdr:colOff>78323</xdr:colOff>
      <xdr:row>72</xdr:row>
      <xdr:rowOff>48</xdr:rowOff>
    </xdr:to>
    <xdr:sp macro="" textlink="">
      <xdr:nvSpPr>
        <xdr:cNvPr id="659" name="左大かっこ 658">
          <a:extLst>
            <a:ext uri="{FF2B5EF4-FFF2-40B4-BE49-F238E27FC236}">
              <a16:creationId xmlns:a16="http://schemas.microsoft.com/office/drawing/2014/main" id="{007D6822-BA69-48F3-A4E4-FFAC035F0A9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65</xdr:row>
      <xdr:rowOff>11430</xdr:rowOff>
    </xdr:from>
    <xdr:to>
      <xdr:col>9</xdr:col>
      <xdr:colOff>1491</xdr:colOff>
      <xdr:row>72</xdr:row>
      <xdr:rowOff>48</xdr:rowOff>
    </xdr:to>
    <xdr:sp macro="" textlink="">
      <xdr:nvSpPr>
        <xdr:cNvPr id="660" name="左大かっこ 659">
          <a:extLst>
            <a:ext uri="{FF2B5EF4-FFF2-40B4-BE49-F238E27FC236}">
              <a16:creationId xmlns:a16="http://schemas.microsoft.com/office/drawing/2014/main" id="{0D6348CD-84B8-4FF1-824E-E5D62C7C1F8A}"/>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72</xdr:row>
      <xdr:rowOff>11430</xdr:rowOff>
    </xdr:from>
    <xdr:to>
      <xdr:col>4</xdr:col>
      <xdr:colOff>78323</xdr:colOff>
      <xdr:row>79</xdr:row>
      <xdr:rowOff>49</xdr:rowOff>
    </xdr:to>
    <xdr:sp macro="" textlink="">
      <xdr:nvSpPr>
        <xdr:cNvPr id="661" name="左大かっこ 660">
          <a:extLst>
            <a:ext uri="{FF2B5EF4-FFF2-40B4-BE49-F238E27FC236}">
              <a16:creationId xmlns:a16="http://schemas.microsoft.com/office/drawing/2014/main" id="{098E62F6-24CB-485B-8591-9843B5121B36}"/>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72</xdr:row>
      <xdr:rowOff>11430</xdr:rowOff>
    </xdr:from>
    <xdr:to>
      <xdr:col>9</xdr:col>
      <xdr:colOff>1491</xdr:colOff>
      <xdr:row>79</xdr:row>
      <xdr:rowOff>49</xdr:rowOff>
    </xdr:to>
    <xdr:sp macro="" textlink="">
      <xdr:nvSpPr>
        <xdr:cNvPr id="662" name="左大かっこ 661">
          <a:extLst>
            <a:ext uri="{FF2B5EF4-FFF2-40B4-BE49-F238E27FC236}">
              <a16:creationId xmlns:a16="http://schemas.microsoft.com/office/drawing/2014/main" id="{C65A8C1F-AB6A-4C45-A95F-8D357F1A1DC6}"/>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44</xdr:row>
      <xdr:rowOff>11430</xdr:rowOff>
    </xdr:from>
    <xdr:to>
      <xdr:col>13</xdr:col>
      <xdr:colOff>78323</xdr:colOff>
      <xdr:row>51</xdr:row>
      <xdr:rowOff>49</xdr:rowOff>
    </xdr:to>
    <xdr:sp macro="" textlink="">
      <xdr:nvSpPr>
        <xdr:cNvPr id="663" name="左大かっこ 662">
          <a:extLst>
            <a:ext uri="{FF2B5EF4-FFF2-40B4-BE49-F238E27FC236}">
              <a16:creationId xmlns:a16="http://schemas.microsoft.com/office/drawing/2014/main" id="{86FE4D43-A110-4756-9ACA-95788824E2FB}"/>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44</xdr:row>
      <xdr:rowOff>11430</xdr:rowOff>
    </xdr:from>
    <xdr:to>
      <xdr:col>18</xdr:col>
      <xdr:colOff>1491</xdr:colOff>
      <xdr:row>51</xdr:row>
      <xdr:rowOff>49</xdr:rowOff>
    </xdr:to>
    <xdr:sp macro="" textlink="">
      <xdr:nvSpPr>
        <xdr:cNvPr id="664" name="左大かっこ 663">
          <a:extLst>
            <a:ext uri="{FF2B5EF4-FFF2-40B4-BE49-F238E27FC236}">
              <a16:creationId xmlns:a16="http://schemas.microsoft.com/office/drawing/2014/main" id="{C51E0328-F13E-4FBF-B4C7-D7C33B5FFFE0}"/>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51</xdr:row>
      <xdr:rowOff>11430</xdr:rowOff>
    </xdr:from>
    <xdr:to>
      <xdr:col>13</xdr:col>
      <xdr:colOff>78323</xdr:colOff>
      <xdr:row>58</xdr:row>
      <xdr:rowOff>49</xdr:rowOff>
    </xdr:to>
    <xdr:sp macro="" textlink="">
      <xdr:nvSpPr>
        <xdr:cNvPr id="665" name="左大かっこ 664">
          <a:extLst>
            <a:ext uri="{FF2B5EF4-FFF2-40B4-BE49-F238E27FC236}">
              <a16:creationId xmlns:a16="http://schemas.microsoft.com/office/drawing/2014/main" id="{531867E1-7806-4B09-9F85-09B5EA15B1FC}"/>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666" name="左大かっこ 665">
          <a:extLst>
            <a:ext uri="{FF2B5EF4-FFF2-40B4-BE49-F238E27FC236}">
              <a16:creationId xmlns:a16="http://schemas.microsoft.com/office/drawing/2014/main" id="{FD902AC9-6EE6-4BED-98F4-146A15901B8F}"/>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58</xdr:row>
      <xdr:rowOff>11430</xdr:rowOff>
    </xdr:from>
    <xdr:to>
      <xdr:col>13</xdr:col>
      <xdr:colOff>78323</xdr:colOff>
      <xdr:row>65</xdr:row>
      <xdr:rowOff>49</xdr:rowOff>
    </xdr:to>
    <xdr:sp macro="" textlink="">
      <xdr:nvSpPr>
        <xdr:cNvPr id="667" name="左大かっこ 666">
          <a:extLst>
            <a:ext uri="{FF2B5EF4-FFF2-40B4-BE49-F238E27FC236}">
              <a16:creationId xmlns:a16="http://schemas.microsoft.com/office/drawing/2014/main" id="{1498B46A-2E94-4B24-A76C-38BDBDB220D8}"/>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68" name="左大かっこ 667">
          <a:extLst>
            <a:ext uri="{FF2B5EF4-FFF2-40B4-BE49-F238E27FC236}">
              <a16:creationId xmlns:a16="http://schemas.microsoft.com/office/drawing/2014/main" id="{DAA2332F-AB68-42E1-9EE4-026E05150968}"/>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65</xdr:row>
      <xdr:rowOff>11430</xdr:rowOff>
    </xdr:from>
    <xdr:to>
      <xdr:col>13</xdr:col>
      <xdr:colOff>78323</xdr:colOff>
      <xdr:row>72</xdr:row>
      <xdr:rowOff>48</xdr:rowOff>
    </xdr:to>
    <xdr:sp macro="" textlink="">
      <xdr:nvSpPr>
        <xdr:cNvPr id="669" name="左大かっこ 668">
          <a:extLst>
            <a:ext uri="{FF2B5EF4-FFF2-40B4-BE49-F238E27FC236}">
              <a16:creationId xmlns:a16="http://schemas.microsoft.com/office/drawing/2014/main" id="{EC3543E4-DF44-4923-8435-9EBA15DDF7C9}"/>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70" name="左大かっこ 669">
          <a:extLst>
            <a:ext uri="{FF2B5EF4-FFF2-40B4-BE49-F238E27FC236}">
              <a16:creationId xmlns:a16="http://schemas.microsoft.com/office/drawing/2014/main" id="{B515789C-7F8B-44E0-917F-94D19415F2CF}"/>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72</xdr:row>
      <xdr:rowOff>11430</xdr:rowOff>
    </xdr:from>
    <xdr:to>
      <xdr:col>13</xdr:col>
      <xdr:colOff>78323</xdr:colOff>
      <xdr:row>79</xdr:row>
      <xdr:rowOff>49</xdr:rowOff>
    </xdr:to>
    <xdr:sp macro="" textlink="">
      <xdr:nvSpPr>
        <xdr:cNvPr id="671" name="左大かっこ 670">
          <a:extLst>
            <a:ext uri="{FF2B5EF4-FFF2-40B4-BE49-F238E27FC236}">
              <a16:creationId xmlns:a16="http://schemas.microsoft.com/office/drawing/2014/main" id="{AE9843A5-36C1-4FA9-B39E-D2495AFDB352}"/>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72</xdr:row>
      <xdr:rowOff>11430</xdr:rowOff>
    </xdr:from>
    <xdr:to>
      <xdr:col>18</xdr:col>
      <xdr:colOff>1491</xdr:colOff>
      <xdr:row>79</xdr:row>
      <xdr:rowOff>49</xdr:rowOff>
    </xdr:to>
    <xdr:sp macro="" textlink="">
      <xdr:nvSpPr>
        <xdr:cNvPr id="672" name="左大かっこ 671">
          <a:extLst>
            <a:ext uri="{FF2B5EF4-FFF2-40B4-BE49-F238E27FC236}">
              <a16:creationId xmlns:a16="http://schemas.microsoft.com/office/drawing/2014/main" id="{63308CA1-B6B2-48B2-9D4C-849F2CE4BA45}"/>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51</xdr:row>
      <xdr:rowOff>11430</xdr:rowOff>
    </xdr:from>
    <xdr:to>
      <xdr:col>18</xdr:col>
      <xdr:colOff>1491</xdr:colOff>
      <xdr:row>58</xdr:row>
      <xdr:rowOff>49</xdr:rowOff>
    </xdr:to>
    <xdr:sp macro="" textlink="">
      <xdr:nvSpPr>
        <xdr:cNvPr id="673" name="左大かっこ 672">
          <a:extLst>
            <a:ext uri="{FF2B5EF4-FFF2-40B4-BE49-F238E27FC236}">
              <a16:creationId xmlns:a16="http://schemas.microsoft.com/office/drawing/2014/main" id="{0B4447C0-E217-4DCD-8503-80C3FCA677BA}"/>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58</xdr:row>
      <xdr:rowOff>11430</xdr:rowOff>
    </xdr:from>
    <xdr:to>
      <xdr:col>18</xdr:col>
      <xdr:colOff>1491</xdr:colOff>
      <xdr:row>65</xdr:row>
      <xdr:rowOff>49</xdr:rowOff>
    </xdr:to>
    <xdr:sp macro="" textlink="">
      <xdr:nvSpPr>
        <xdr:cNvPr id="674" name="左大かっこ 673">
          <a:extLst>
            <a:ext uri="{FF2B5EF4-FFF2-40B4-BE49-F238E27FC236}">
              <a16:creationId xmlns:a16="http://schemas.microsoft.com/office/drawing/2014/main" id="{0FE0D31E-6D30-442C-8A79-776584F7C885}"/>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65</xdr:row>
      <xdr:rowOff>11430</xdr:rowOff>
    </xdr:from>
    <xdr:to>
      <xdr:col>18</xdr:col>
      <xdr:colOff>1491</xdr:colOff>
      <xdr:row>72</xdr:row>
      <xdr:rowOff>48</xdr:rowOff>
    </xdr:to>
    <xdr:sp macro="" textlink="">
      <xdr:nvSpPr>
        <xdr:cNvPr id="675" name="左大かっこ 674">
          <a:extLst>
            <a:ext uri="{FF2B5EF4-FFF2-40B4-BE49-F238E27FC236}">
              <a16:creationId xmlns:a16="http://schemas.microsoft.com/office/drawing/2014/main" id="{51DF8C5C-E32D-4BDF-9077-FB6CE5B9D4E6}"/>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82</xdr:row>
      <xdr:rowOff>11430</xdr:rowOff>
    </xdr:from>
    <xdr:to>
      <xdr:col>4</xdr:col>
      <xdr:colOff>78323</xdr:colOff>
      <xdr:row>89</xdr:row>
      <xdr:rowOff>49</xdr:rowOff>
    </xdr:to>
    <xdr:sp macro="" textlink="">
      <xdr:nvSpPr>
        <xdr:cNvPr id="676" name="左大かっこ 675">
          <a:extLst>
            <a:ext uri="{FF2B5EF4-FFF2-40B4-BE49-F238E27FC236}">
              <a16:creationId xmlns:a16="http://schemas.microsoft.com/office/drawing/2014/main" id="{EA6467C5-4F2A-43C0-961D-CCB0EC5A4232}"/>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82</xdr:row>
      <xdr:rowOff>11430</xdr:rowOff>
    </xdr:from>
    <xdr:to>
      <xdr:col>9</xdr:col>
      <xdr:colOff>1491</xdr:colOff>
      <xdr:row>89</xdr:row>
      <xdr:rowOff>49</xdr:rowOff>
    </xdr:to>
    <xdr:sp macro="" textlink="">
      <xdr:nvSpPr>
        <xdr:cNvPr id="677" name="左大かっこ 676">
          <a:extLst>
            <a:ext uri="{FF2B5EF4-FFF2-40B4-BE49-F238E27FC236}">
              <a16:creationId xmlns:a16="http://schemas.microsoft.com/office/drawing/2014/main" id="{425EC7CF-66BA-4983-8CE0-08C2C1EFBA34}"/>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89</xdr:row>
      <xdr:rowOff>11430</xdr:rowOff>
    </xdr:from>
    <xdr:to>
      <xdr:col>4</xdr:col>
      <xdr:colOff>78323</xdr:colOff>
      <xdr:row>96</xdr:row>
      <xdr:rowOff>49</xdr:rowOff>
    </xdr:to>
    <xdr:sp macro="" textlink="">
      <xdr:nvSpPr>
        <xdr:cNvPr id="678" name="左大かっこ 677">
          <a:extLst>
            <a:ext uri="{FF2B5EF4-FFF2-40B4-BE49-F238E27FC236}">
              <a16:creationId xmlns:a16="http://schemas.microsoft.com/office/drawing/2014/main" id="{0DC0265A-5E49-4745-AF8F-16F58CEC7018}"/>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89</xdr:row>
      <xdr:rowOff>11430</xdr:rowOff>
    </xdr:from>
    <xdr:to>
      <xdr:col>9</xdr:col>
      <xdr:colOff>1491</xdr:colOff>
      <xdr:row>96</xdr:row>
      <xdr:rowOff>49</xdr:rowOff>
    </xdr:to>
    <xdr:sp macro="" textlink="">
      <xdr:nvSpPr>
        <xdr:cNvPr id="679" name="左大かっこ 678">
          <a:extLst>
            <a:ext uri="{FF2B5EF4-FFF2-40B4-BE49-F238E27FC236}">
              <a16:creationId xmlns:a16="http://schemas.microsoft.com/office/drawing/2014/main" id="{A093C681-F5A8-4B30-80C7-7C5F3DEF7F3F}"/>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96</xdr:row>
      <xdr:rowOff>11430</xdr:rowOff>
    </xdr:from>
    <xdr:to>
      <xdr:col>4</xdr:col>
      <xdr:colOff>78323</xdr:colOff>
      <xdr:row>103</xdr:row>
      <xdr:rowOff>49</xdr:rowOff>
    </xdr:to>
    <xdr:sp macro="" textlink="">
      <xdr:nvSpPr>
        <xdr:cNvPr id="680" name="左大かっこ 679">
          <a:extLst>
            <a:ext uri="{FF2B5EF4-FFF2-40B4-BE49-F238E27FC236}">
              <a16:creationId xmlns:a16="http://schemas.microsoft.com/office/drawing/2014/main" id="{6406486F-A0B6-49C6-A760-826757067B73}"/>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96</xdr:row>
      <xdr:rowOff>11430</xdr:rowOff>
    </xdr:from>
    <xdr:to>
      <xdr:col>9</xdr:col>
      <xdr:colOff>1491</xdr:colOff>
      <xdr:row>103</xdr:row>
      <xdr:rowOff>49</xdr:rowOff>
    </xdr:to>
    <xdr:sp macro="" textlink="">
      <xdr:nvSpPr>
        <xdr:cNvPr id="681" name="左大かっこ 680">
          <a:extLst>
            <a:ext uri="{FF2B5EF4-FFF2-40B4-BE49-F238E27FC236}">
              <a16:creationId xmlns:a16="http://schemas.microsoft.com/office/drawing/2014/main" id="{FC3B423C-E82B-40E2-AEA6-4E795E6FE8BB}"/>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103</xdr:row>
      <xdr:rowOff>11430</xdr:rowOff>
    </xdr:from>
    <xdr:to>
      <xdr:col>4</xdr:col>
      <xdr:colOff>78323</xdr:colOff>
      <xdr:row>110</xdr:row>
      <xdr:rowOff>48</xdr:rowOff>
    </xdr:to>
    <xdr:sp macro="" textlink="">
      <xdr:nvSpPr>
        <xdr:cNvPr id="682" name="左大かっこ 681">
          <a:extLst>
            <a:ext uri="{FF2B5EF4-FFF2-40B4-BE49-F238E27FC236}">
              <a16:creationId xmlns:a16="http://schemas.microsoft.com/office/drawing/2014/main" id="{9E8722EB-8FCA-49BA-9645-98551B30E74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103</xdr:row>
      <xdr:rowOff>11430</xdr:rowOff>
    </xdr:from>
    <xdr:to>
      <xdr:col>9</xdr:col>
      <xdr:colOff>1491</xdr:colOff>
      <xdr:row>110</xdr:row>
      <xdr:rowOff>48</xdr:rowOff>
    </xdr:to>
    <xdr:sp macro="" textlink="">
      <xdr:nvSpPr>
        <xdr:cNvPr id="683" name="左大かっこ 682">
          <a:extLst>
            <a:ext uri="{FF2B5EF4-FFF2-40B4-BE49-F238E27FC236}">
              <a16:creationId xmlns:a16="http://schemas.microsoft.com/office/drawing/2014/main" id="{BD32CBB6-2259-424E-AEF8-DB27AEA456E4}"/>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110</xdr:row>
      <xdr:rowOff>11430</xdr:rowOff>
    </xdr:from>
    <xdr:to>
      <xdr:col>4</xdr:col>
      <xdr:colOff>78323</xdr:colOff>
      <xdr:row>117</xdr:row>
      <xdr:rowOff>49</xdr:rowOff>
    </xdr:to>
    <xdr:sp macro="" textlink="">
      <xdr:nvSpPr>
        <xdr:cNvPr id="684" name="左大かっこ 683">
          <a:extLst>
            <a:ext uri="{FF2B5EF4-FFF2-40B4-BE49-F238E27FC236}">
              <a16:creationId xmlns:a16="http://schemas.microsoft.com/office/drawing/2014/main" id="{E9509F2F-A852-47DC-BF8B-7409FE1112C5}"/>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110</xdr:row>
      <xdr:rowOff>11430</xdr:rowOff>
    </xdr:from>
    <xdr:to>
      <xdr:col>9</xdr:col>
      <xdr:colOff>1491</xdr:colOff>
      <xdr:row>117</xdr:row>
      <xdr:rowOff>49</xdr:rowOff>
    </xdr:to>
    <xdr:sp macro="" textlink="">
      <xdr:nvSpPr>
        <xdr:cNvPr id="685" name="左大かっこ 684">
          <a:extLst>
            <a:ext uri="{FF2B5EF4-FFF2-40B4-BE49-F238E27FC236}">
              <a16:creationId xmlns:a16="http://schemas.microsoft.com/office/drawing/2014/main" id="{6152C6CB-218F-4904-949B-864F89FF4C0C}"/>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82</xdr:row>
      <xdr:rowOff>11430</xdr:rowOff>
    </xdr:from>
    <xdr:to>
      <xdr:col>13</xdr:col>
      <xdr:colOff>78323</xdr:colOff>
      <xdr:row>89</xdr:row>
      <xdr:rowOff>49</xdr:rowOff>
    </xdr:to>
    <xdr:sp macro="" textlink="">
      <xdr:nvSpPr>
        <xdr:cNvPr id="686" name="左大かっこ 685">
          <a:extLst>
            <a:ext uri="{FF2B5EF4-FFF2-40B4-BE49-F238E27FC236}">
              <a16:creationId xmlns:a16="http://schemas.microsoft.com/office/drawing/2014/main" id="{91CD09EF-5F3A-44A3-952E-981A2594EA73}"/>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82</xdr:row>
      <xdr:rowOff>11430</xdr:rowOff>
    </xdr:from>
    <xdr:to>
      <xdr:col>18</xdr:col>
      <xdr:colOff>1491</xdr:colOff>
      <xdr:row>89</xdr:row>
      <xdr:rowOff>49</xdr:rowOff>
    </xdr:to>
    <xdr:sp macro="" textlink="">
      <xdr:nvSpPr>
        <xdr:cNvPr id="687" name="左大かっこ 686">
          <a:extLst>
            <a:ext uri="{FF2B5EF4-FFF2-40B4-BE49-F238E27FC236}">
              <a16:creationId xmlns:a16="http://schemas.microsoft.com/office/drawing/2014/main" id="{64DF6C46-0FCD-4837-AA63-71A3D4D474CD}"/>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89</xdr:row>
      <xdr:rowOff>11430</xdr:rowOff>
    </xdr:from>
    <xdr:to>
      <xdr:col>13</xdr:col>
      <xdr:colOff>78323</xdr:colOff>
      <xdr:row>96</xdr:row>
      <xdr:rowOff>49</xdr:rowOff>
    </xdr:to>
    <xdr:sp macro="" textlink="">
      <xdr:nvSpPr>
        <xdr:cNvPr id="688" name="左大かっこ 687">
          <a:extLst>
            <a:ext uri="{FF2B5EF4-FFF2-40B4-BE49-F238E27FC236}">
              <a16:creationId xmlns:a16="http://schemas.microsoft.com/office/drawing/2014/main" id="{28C5EE4C-726D-4520-BEB5-5766AD5C9172}"/>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689" name="左大かっこ 688">
          <a:extLst>
            <a:ext uri="{FF2B5EF4-FFF2-40B4-BE49-F238E27FC236}">
              <a16:creationId xmlns:a16="http://schemas.microsoft.com/office/drawing/2014/main" id="{306E68B9-5A2B-437D-9FDF-36BB145C494D}"/>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96</xdr:row>
      <xdr:rowOff>11430</xdr:rowOff>
    </xdr:from>
    <xdr:to>
      <xdr:col>13</xdr:col>
      <xdr:colOff>78323</xdr:colOff>
      <xdr:row>103</xdr:row>
      <xdr:rowOff>49</xdr:rowOff>
    </xdr:to>
    <xdr:sp macro="" textlink="">
      <xdr:nvSpPr>
        <xdr:cNvPr id="690" name="左大かっこ 689">
          <a:extLst>
            <a:ext uri="{FF2B5EF4-FFF2-40B4-BE49-F238E27FC236}">
              <a16:creationId xmlns:a16="http://schemas.microsoft.com/office/drawing/2014/main" id="{18020EF2-E874-42EF-A3A7-71FA5D034FEC}"/>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91" name="左大かっこ 690">
          <a:extLst>
            <a:ext uri="{FF2B5EF4-FFF2-40B4-BE49-F238E27FC236}">
              <a16:creationId xmlns:a16="http://schemas.microsoft.com/office/drawing/2014/main" id="{06519BC2-9F80-49D9-9C6D-5FF3A4719A26}"/>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103</xdr:row>
      <xdr:rowOff>11430</xdr:rowOff>
    </xdr:from>
    <xdr:to>
      <xdr:col>13</xdr:col>
      <xdr:colOff>78323</xdr:colOff>
      <xdr:row>110</xdr:row>
      <xdr:rowOff>48</xdr:rowOff>
    </xdr:to>
    <xdr:sp macro="" textlink="">
      <xdr:nvSpPr>
        <xdr:cNvPr id="692" name="左大かっこ 691">
          <a:extLst>
            <a:ext uri="{FF2B5EF4-FFF2-40B4-BE49-F238E27FC236}">
              <a16:creationId xmlns:a16="http://schemas.microsoft.com/office/drawing/2014/main" id="{B39C69F1-1E5C-4116-8836-4703868FEC90}"/>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93" name="左大かっこ 692">
          <a:extLst>
            <a:ext uri="{FF2B5EF4-FFF2-40B4-BE49-F238E27FC236}">
              <a16:creationId xmlns:a16="http://schemas.microsoft.com/office/drawing/2014/main" id="{46E1897A-865A-41DC-90B8-580F15D33E3A}"/>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110</xdr:row>
      <xdr:rowOff>11430</xdr:rowOff>
    </xdr:from>
    <xdr:to>
      <xdr:col>13</xdr:col>
      <xdr:colOff>78323</xdr:colOff>
      <xdr:row>117</xdr:row>
      <xdr:rowOff>49</xdr:rowOff>
    </xdr:to>
    <xdr:sp macro="" textlink="">
      <xdr:nvSpPr>
        <xdr:cNvPr id="694" name="左大かっこ 693">
          <a:extLst>
            <a:ext uri="{FF2B5EF4-FFF2-40B4-BE49-F238E27FC236}">
              <a16:creationId xmlns:a16="http://schemas.microsoft.com/office/drawing/2014/main" id="{8C96DF5E-92F1-42BD-B130-F1E34D3EB77C}"/>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110</xdr:row>
      <xdr:rowOff>11430</xdr:rowOff>
    </xdr:from>
    <xdr:to>
      <xdr:col>18</xdr:col>
      <xdr:colOff>1491</xdr:colOff>
      <xdr:row>117</xdr:row>
      <xdr:rowOff>49</xdr:rowOff>
    </xdr:to>
    <xdr:sp macro="" textlink="">
      <xdr:nvSpPr>
        <xdr:cNvPr id="695" name="左大かっこ 694">
          <a:extLst>
            <a:ext uri="{FF2B5EF4-FFF2-40B4-BE49-F238E27FC236}">
              <a16:creationId xmlns:a16="http://schemas.microsoft.com/office/drawing/2014/main" id="{C7E61D81-1026-4C46-903A-C44A9967B629}"/>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89</xdr:row>
      <xdr:rowOff>11430</xdr:rowOff>
    </xdr:from>
    <xdr:to>
      <xdr:col>18</xdr:col>
      <xdr:colOff>1491</xdr:colOff>
      <xdr:row>96</xdr:row>
      <xdr:rowOff>49</xdr:rowOff>
    </xdr:to>
    <xdr:sp macro="" textlink="">
      <xdr:nvSpPr>
        <xdr:cNvPr id="696" name="左大かっこ 695">
          <a:extLst>
            <a:ext uri="{FF2B5EF4-FFF2-40B4-BE49-F238E27FC236}">
              <a16:creationId xmlns:a16="http://schemas.microsoft.com/office/drawing/2014/main" id="{4D348F6C-4467-4F00-8480-EC45B5334AA9}"/>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96</xdr:row>
      <xdr:rowOff>11430</xdr:rowOff>
    </xdr:from>
    <xdr:to>
      <xdr:col>18</xdr:col>
      <xdr:colOff>1491</xdr:colOff>
      <xdr:row>103</xdr:row>
      <xdr:rowOff>49</xdr:rowOff>
    </xdr:to>
    <xdr:sp macro="" textlink="">
      <xdr:nvSpPr>
        <xdr:cNvPr id="697" name="左大かっこ 696">
          <a:extLst>
            <a:ext uri="{FF2B5EF4-FFF2-40B4-BE49-F238E27FC236}">
              <a16:creationId xmlns:a16="http://schemas.microsoft.com/office/drawing/2014/main" id="{3EEA54AB-4C6C-43F3-8E11-C32781905D62}"/>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103</xdr:row>
      <xdr:rowOff>11430</xdr:rowOff>
    </xdr:from>
    <xdr:to>
      <xdr:col>18</xdr:col>
      <xdr:colOff>1491</xdr:colOff>
      <xdr:row>110</xdr:row>
      <xdr:rowOff>48</xdr:rowOff>
    </xdr:to>
    <xdr:sp macro="" textlink="">
      <xdr:nvSpPr>
        <xdr:cNvPr id="698" name="左大かっこ 697">
          <a:extLst>
            <a:ext uri="{FF2B5EF4-FFF2-40B4-BE49-F238E27FC236}">
              <a16:creationId xmlns:a16="http://schemas.microsoft.com/office/drawing/2014/main" id="{1AA0EEF0-6E43-4BD1-A249-9597AC4351B1}"/>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124</xdr:row>
      <xdr:rowOff>11430</xdr:rowOff>
    </xdr:from>
    <xdr:to>
      <xdr:col>4</xdr:col>
      <xdr:colOff>78323</xdr:colOff>
      <xdr:row>131</xdr:row>
      <xdr:rowOff>49</xdr:rowOff>
    </xdr:to>
    <xdr:sp macro="" textlink="">
      <xdr:nvSpPr>
        <xdr:cNvPr id="699" name="左大かっこ 698">
          <a:extLst>
            <a:ext uri="{FF2B5EF4-FFF2-40B4-BE49-F238E27FC236}">
              <a16:creationId xmlns:a16="http://schemas.microsoft.com/office/drawing/2014/main" id="{557621D3-BF6A-4D15-9B83-8D1D65A742F3}"/>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124</xdr:row>
      <xdr:rowOff>11430</xdr:rowOff>
    </xdr:from>
    <xdr:to>
      <xdr:col>9</xdr:col>
      <xdr:colOff>1491</xdr:colOff>
      <xdr:row>131</xdr:row>
      <xdr:rowOff>49</xdr:rowOff>
    </xdr:to>
    <xdr:sp macro="" textlink="">
      <xdr:nvSpPr>
        <xdr:cNvPr id="700" name="左大かっこ 699">
          <a:extLst>
            <a:ext uri="{FF2B5EF4-FFF2-40B4-BE49-F238E27FC236}">
              <a16:creationId xmlns:a16="http://schemas.microsoft.com/office/drawing/2014/main" id="{8DB41F4E-8E19-4FEC-89C6-78426D04F2F7}"/>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131</xdr:row>
      <xdr:rowOff>11430</xdr:rowOff>
    </xdr:from>
    <xdr:to>
      <xdr:col>4</xdr:col>
      <xdr:colOff>78323</xdr:colOff>
      <xdr:row>138</xdr:row>
      <xdr:rowOff>49</xdr:rowOff>
    </xdr:to>
    <xdr:sp macro="" textlink="">
      <xdr:nvSpPr>
        <xdr:cNvPr id="701" name="左大かっこ 700">
          <a:extLst>
            <a:ext uri="{FF2B5EF4-FFF2-40B4-BE49-F238E27FC236}">
              <a16:creationId xmlns:a16="http://schemas.microsoft.com/office/drawing/2014/main" id="{1AD3A7C8-17AF-42D6-A3DA-54E479047167}"/>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131</xdr:row>
      <xdr:rowOff>11430</xdr:rowOff>
    </xdr:from>
    <xdr:to>
      <xdr:col>9</xdr:col>
      <xdr:colOff>1491</xdr:colOff>
      <xdr:row>138</xdr:row>
      <xdr:rowOff>49</xdr:rowOff>
    </xdr:to>
    <xdr:sp macro="" textlink="">
      <xdr:nvSpPr>
        <xdr:cNvPr id="702" name="左大かっこ 701">
          <a:extLst>
            <a:ext uri="{FF2B5EF4-FFF2-40B4-BE49-F238E27FC236}">
              <a16:creationId xmlns:a16="http://schemas.microsoft.com/office/drawing/2014/main" id="{26A5E66E-4BFF-478B-BE1D-B7412C6066DD}"/>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138</xdr:row>
      <xdr:rowOff>11430</xdr:rowOff>
    </xdr:from>
    <xdr:to>
      <xdr:col>4</xdr:col>
      <xdr:colOff>78323</xdr:colOff>
      <xdr:row>145</xdr:row>
      <xdr:rowOff>49</xdr:rowOff>
    </xdr:to>
    <xdr:sp macro="" textlink="">
      <xdr:nvSpPr>
        <xdr:cNvPr id="703" name="左大かっこ 702">
          <a:extLst>
            <a:ext uri="{FF2B5EF4-FFF2-40B4-BE49-F238E27FC236}">
              <a16:creationId xmlns:a16="http://schemas.microsoft.com/office/drawing/2014/main" id="{E3F0F0AC-0A2F-4EC0-BE7E-E32D91B0C039}"/>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138</xdr:row>
      <xdr:rowOff>11430</xdr:rowOff>
    </xdr:from>
    <xdr:to>
      <xdr:col>9</xdr:col>
      <xdr:colOff>1491</xdr:colOff>
      <xdr:row>145</xdr:row>
      <xdr:rowOff>49</xdr:rowOff>
    </xdr:to>
    <xdr:sp macro="" textlink="">
      <xdr:nvSpPr>
        <xdr:cNvPr id="704" name="左大かっこ 703">
          <a:extLst>
            <a:ext uri="{FF2B5EF4-FFF2-40B4-BE49-F238E27FC236}">
              <a16:creationId xmlns:a16="http://schemas.microsoft.com/office/drawing/2014/main" id="{35EFDDCD-C95F-4554-9AD8-073300B04104}"/>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145</xdr:row>
      <xdr:rowOff>11430</xdr:rowOff>
    </xdr:from>
    <xdr:to>
      <xdr:col>4</xdr:col>
      <xdr:colOff>78323</xdr:colOff>
      <xdr:row>152</xdr:row>
      <xdr:rowOff>48</xdr:rowOff>
    </xdr:to>
    <xdr:sp macro="" textlink="">
      <xdr:nvSpPr>
        <xdr:cNvPr id="705" name="左大かっこ 704">
          <a:extLst>
            <a:ext uri="{FF2B5EF4-FFF2-40B4-BE49-F238E27FC236}">
              <a16:creationId xmlns:a16="http://schemas.microsoft.com/office/drawing/2014/main" id="{5235A10A-4C5A-4ACA-AB4C-7B7F5577B49E}"/>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145</xdr:row>
      <xdr:rowOff>11430</xdr:rowOff>
    </xdr:from>
    <xdr:to>
      <xdr:col>9</xdr:col>
      <xdr:colOff>1491</xdr:colOff>
      <xdr:row>152</xdr:row>
      <xdr:rowOff>48</xdr:rowOff>
    </xdr:to>
    <xdr:sp macro="" textlink="">
      <xdr:nvSpPr>
        <xdr:cNvPr id="706" name="左大かっこ 705">
          <a:extLst>
            <a:ext uri="{FF2B5EF4-FFF2-40B4-BE49-F238E27FC236}">
              <a16:creationId xmlns:a16="http://schemas.microsoft.com/office/drawing/2014/main" id="{5199E27F-497D-4C02-B0CD-0DB9ED6C68FE}"/>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152</xdr:row>
      <xdr:rowOff>11430</xdr:rowOff>
    </xdr:from>
    <xdr:to>
      <xdr:col>4</xdr:col>
      <xdr:colOff>78323</xdr:colOff>
      <xdr:row>159</xdr:row>
      <xdr:rowOff>49</xdr:rowOff>
    </xdr:to>
    <xdr:sp macro="" textlink="">
      <xdr:nvSpPr>
        <xdr:cNvPr id="707" name="左大かっこ 706">
          <a:extLst>
            <a:ext uri="{FF2B5EF4-FFF2-40B4-BE49-F238E27FC236}">
              <a16:creationId xmlns:a16="http://schemas.microsoft.com/office/drawing/2014/main" id="{E3427A54-09F4-4A94-8ABF-652D4C4CEA2B}"/>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152</xdr:row>
      <xdr:rowOff>11430</xdr:rowOff>
    </xdr:from>
    <xdr:to>
      <xdr:col>9</xdr:col>
      <xdr:colOff>1491</xdr:colOff>
      <xdr:row>159</xdr:row>
      <xdr:rowOff>49</xdr:rowOff>
    </xdr:to>
    <xdr:sp macro="" textlink="">
      <xdr:nvSpPr>
        <xdr:cNvPr id="708" name="左大かっこ 707">
          <a:extLst>
            <a:ext uri="{FF2B5EF4-FFF2-40B4-BE49-F238E27FC236}">
              <a16:creationId xmlns:a16="http://schemas.microsoft.com/office/drawing/2014/main" id="{07D9978A-036D-461C-968A-D986F76E2F86}"/>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124</xdr:row>
      <xdr:rowOff>11430</xdr:rowOff>
    </xdr:from>
    <xdr:to>
      <xdr:col>13</xdr:col>
      <xdr:colOff>78323</xdr:colOff>
      <xdr:row>131</xdr:row>
      <xdr:rowOff>49</xdr:rowOff>
    </xdr:to>
    <xdr:sp macro="" textlink="">
      <xdr:nvSpPr>
        <xdr:cNvPr id="709" name="左大かっこ 708">
          <a:extLst>
            <a:ext uri="{FF2B5EF4-FFF2-40B4-BE49-F238E27FC236}">
              <a16:creationId xmlns:a16="http://schemas.microsoft.com/office/drawing/2014/main" id="{5A64F9B5-B492-4F26-A092-705D5E4BC2E2}"/>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124</xdr:row>
      <xdr:rowOff>11430</xdr:rowOff>
    </xdr:from>
    <xdr:to>
      <xdr:col>18</xdr:col>
      <xdr:colOff>1491</xdr:colOff>
      <xdr:row>131</xdr:row>
      <xdr:rowOff>49</xdr:rowOff>
    </xdr:to>
    <xdr:sp macro="" textlink="">
      <xdr:nvSpPr>
        <xdr:cNvPr id="710" name="左大かっこ 709">
          <a:extLst>
            <a:ext uri="{FF2B5EF4-FFF2-40B4-BE49-F238E27FC236}">
              <a16:creationId xmlns:a16="http://schemas.microsoft.com/office/drawing/2014/main" id="{4EFE8DD4-FEAE-4198-B57C-CBCAF4F06474}"/>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131</xdr:row>
      <xdr:rowOff>11430</xdr:rowOff>
    </xdr:from>
    <xdr:to>
      <xdr:col>13</xdr:col>
      <xdr:colOff>78323</xdr:colOff>
      <xdr:row>138</xdr:row>
      <xdr:rowOff>49</xdr:rowOff>
    </xdr:to>
    <xdr:sp macro="" textlink="">
      <xdr:nvSpPr>
        <xdr:cNvPr id="711" name="左大かっこ 710">
          <a:extLst>
            <a:ext uri="{FF2B5EF4-FFF2-40B4-BE49-F238E27FC236}">
              <a16:creationId xmlns:a16="http://schemas.microsoft.com/office/drawing/2014/main" id="{8709A934-20E0-476B-8D72-27DA5E92BF6D}"/>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712" name="左大かっこ 711">
          <a:extLst>
            <a:ext uri="{FF2B5EF4-FFF2-40B4-BE49-F238E27FC236}">
              <a16:creationId xmlns:a16="http://schemas.microsoft.com/office/drawing/2014/main" id="{91CDD217-B511-45B6-A2A4-CBB3B5774E57}"/>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138</xdr:row>
      <xdr:rowOff>11430</xdr:rowOff>
    </xdr:from>
    <xdr:to>
      <xdr:col>13</xdr:col>
      <xdr:colOff>78323</xdr:colOff>
      <xdr:row>145</xdr:row>
      <xdr:rowOff>49</xdr:rowOff>
    </xdr:to>
    <xdr:sp macro="" textlink="">
      <xdr:nvSpPr>
        <xdr:cNvPr id="713" name="左大かっこ 712">
          <a:extLst>
            <a:ext uri="{FF2B5EF4-FFF2-40B4-BE49-F238E27FC236}">
              <a16:creationId xmlns:a16="http://schemas.microsoft.com/office/drawing/2014/main" id="{B37A0D8F-CE79-47CB-B10D-F5136B47DADB}"/>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714" name="左大かっこ 713">
          <a:extLst>
            <a:ext uri="{FF2B5EF4-FFF2-40B4-BE49-F238E27FC236}">
              <a16:creationId xmlns:a16="http://schemas.microsoft.com/office/drawing/2014/main" id="{A3EE6580-0514-4D8F-A88B-8050710DEC02}"/>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145</xdr:row>
      <xdr:rowOff>11430</xdr:rowOff>
    </xdr:from>
    <xdr:to>
      <xdr:col>13</xdr:col>
      <xdr:colOff>78323</xdr:colOff>
      <xdr:row>152</xdr:row>
      <xdr:rowOff>48</xdr:rowOff>
    </xdr:to>
    <xdr:sp macro="" textlink="">
      <xdr:nvSpPr>
        <xdr:cNvPr id="715" name="左大かっこ 714">
          <a:extLst>
            <a:ext uri="{FF2B5EF4-FFF2-40B4-BE49-F238E27FC236}">
              <a16:creationId xmlns:a16="http://schemas.microsoft.com/office/drawing/2014/main" id="{18822560-46D1-4557-B140-E1609A8B0973}"/>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716" name="左大かっこ 715">
          <a:extLst>
            <a:ext uri="{FF2B5EF4-FFF2-40B4-BE49-F238E27FC236}">
              <a16:creationId xmlns:a16="http://schemas.microsoft.com/office/drawing/2014/main" id="{1489B3C8-B671-4635-814C-C81C42648376}"/>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152</xdr:row>
      <xdr:rowOff>11430</xdr:rowOff>
    </xdr:from>
    <xdr:to>
      <xdr:col>13</xdr:col>
      <xdr:colOff>78323</xdr:colOff>
      <xdr:row>159</xdr:row>
      <xdr:rowOff>49</xdr:rowOff>
    </xdr:to>
    <xdr:sp macro="" textlink="">
      <xdr:nvSpPr>
        <xdr:cNvPr id="717" name="左大かっこ 716">
          <a:extLst>
            <a:ext uri="{FF2B5EF4-FFF2-40B4-BE49-F238E27FC236}">
              <a16:creationId xmlns:a16="http://schemas.microsoft.com/office/drawing/2014/main" id="{4DF411E8-BE69-4606-A767-6EB8D810DAB6}"/>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152</xdr:row>
      <xdr:rowOff>11430</xdr:rowOff>
    </xdr:from>
    <xdr:to>
      <xdr:col>18</xdr:col>
      <xdr:colOff>1491</xdr:colOff>
      <xdr:row>159</xdr:row>
      <xdr:rowOff>49</xdr:rowOff>
    </xdr:to>
    <xdr:sp macro="" textlink="">
      <xdr:nvSpPr>
        <xdr:cNvPr id="718" name="左大かっこ 717">
          <a:extLst>
            <a:ext uri="{FF2B5EF4-FFF2-40B4-BE49-F238E27FC236}">
              <a16:creationId xmlns:a16="http://schemas.microsoft.com/office/drawing/2014/main" id="{E5AB0EEF-05AB-4295-A02D-A4648AD9EB4E}"/>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131</xdr:row>
      <xdr:rowOff>11430</xdr:rowOff>
    </xdr:from>
    <xdr:to>
      <xdr:col>18</xdr:col>
      <xdr:colOff>1491</xdr:colOff>
      <xdr:row>138</xdr:row>
      <xdr:rowOff>49</xdr:rowOff>
    </xdr:to>
    <xdr:sp macro="" textlink="">
      <xdr:nvSpPr>
        <xdr:cNvPr id="719" name="左大かっこ 718">
          <a:extLst>
            <a:ext uri="{FF2B5EF4-FFF2-40B4-BE49-F238E27FC236}">
              <a16:creationId xmlns:a16="http://schemas.microsoft.com/office/drawing/2014/main" id="{20F21032-F60E-4A4F-B902-23932C283A06}"/>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138</xdr:row>
      <xdr:rowOff>11430</xdr:rowOff>
    </xdr:from>
    <xdr:to>
      <xdr:col>18</xdr:col>
      <xdr:colOff>1491</xdr:colOff>
      <xdr:row>145</xdr:row>
      <xdr:rowOff>49</xdr:rowOff>
    </xdr:to>
    <xdr:sp macro="" textlink="">
      <xdr:nvSpPr>
        <xdr:cNvPr id="720" name="左大かっこ 719">
          <a:extLst>
            <a:ext uri="{FF2B5EF4-FFF2-40B4-BE49-F238E27FC236}">
              <a16:creationId xmlns:a16="http://schemas.microsoft.com/office/drawing/2014/main" id="{B29951F0-78E7-4536-84CC-98452DAA4D33}"/>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145</xdr:row>
      <xdr:rowOff>11430</xdr:rowOff>
    </xdr:from>
    <xdr:to>
      <xdr:col>18</xdr:col>
      <xdr:colOff>1491</xdr:colOff>
      <xdr:row>152</xdr:row>
      <xdr:rowOff>48</xdr:rowOff>
    </xdr:to>
    <xdr:sp macro="" textlink="">
      <xdr:nvSpPr>
        <xdr:cNvPr id="721" name="左大かっこ 720">
          <a:extLst>
            <a:ext uri="{FF2B5EF4-FFF2-40B4-BE49-F238E27FC236}">
              <a16:creationId xmlns:a16="http://schemas.microsoft.com/office/drawing/2014/main" id="{A3F95B15-351E-4CC3-B53D-9183153FA163}"/>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162</xdr:row>
      <xdr:rowOff>11430</xdr:rowOff>
    </xdr:from>
    <xdr:to>
      <xdr:col>4</xdr:col>
      <xdr:colOff>78323</xdr:colOff>
      <xdr:row>169</xdr:row>
      <xdr:rowOff>49</xdr:rowOff>
    </xdr:to>
    <xdr:sp macro="" textlink="">
      <xdr:nvSpPr>
        <xdr:cNvPr id="722" name="左大かっこ 721">
          <a:extLst>
            <a:ext uri="{FF2B5EF4-FFF2-40B4-BE49-F238E27FC236}">
              <a16:creationId xmlns:a16="http://schemas.microsoft.com/office/drawing/2014/main" id="{77822282-5632-452F-8F71-582D646ACB11}"/>
            </a:ext>
          </a:extLst>
        </xdr:cNvPr>
        <xdr:cNvSpPr/>
      </xdr:nvSpPr>
      <xdr:spPr>
        <a:xfrm>
          <a:off x="1135380"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162</xdr:row>
      <xdr:rowOff>11430</xdr:rowOff>
    </xdr:from>
    <xdr:to>
      <xdr:col>9</xdr:col>
      <xdr:colOff>1491</xdr:colOff>
      <xdr:row>169</xdr:row>
      <xdr:rowOff>49</xdr:rowOff>
    </xdr:to>
    <xdr:sp macro="" textlink="">
      <xdr:nvSpPr>
        <xdr:cNvPr id="723" name="左大かっこ 722">
          <a:extLst>
            <a:ext uri="{FF2B5EF4-FFF2-40B4-BE49-F238E27FC236}">
              <a16:creationId xmlns:a16="http://schemas.microsoft.com/office/drawing/2014/main" id="{DE6AAC89-7D8B-4D1A-876F-E748FE26A5B6}"/>
            </a:ext>
          </a:extLst>
        </xdr:cNvPr>
        <xdr:cNvSpPr/>
      </xdr:nvSpPr>
      <xdr:spPr>
        <a:xfrm flipH="1">
          <a:off x="1885950"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169</xdr:row>
      <xdr:rowOff>11430</xdr:rowOff>
    </xdr:from>
    <xdr:to>
      <xdr:col>4</xdr:col>
      <xdr:colOff>78323</xdr:colOff>
      <xdr:row>176</xdr:row>
      <xdr:rowOff>49</xdr:rowOff>
    </xdr:to>
    <xdr:sp macro="" textlink="">
      <xdr:nvSpPr>
        <xdr:cNvPr id="724" name="左大かっこ 723">
          <a:extLst>
            <a:ext uri="{FF2B5EF4-FFF2-40B4-BE49-F238E27FC236}">
              <a16:creationId xmlns:a16="http://schemas.microsoft.com/office/drawing/2014/main" id="{568DC4CE-A523-4966-81D8-D42D00DCF2D3}"/>
            </a:ext>
          </a:extLst>
        </xdr:cNvPr>
        <xdr:cNvSpPr/>
      </xdr:nvSpPr>
      <xdr:spPr>
        <a:xfrm>
          <a:off x="1135380"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169</xdr:row>
      <xdr:rowOff>11430</xdr:rowOff>
    </xdr:from>
    <xdr:to>
      <xdr:col>9</xdr:col>
      <xdr:colOff>1491</xdr:colOff>
      <xdr:row>176</xdr:row>
      <xdr:rowOff>49</xdr:rowOff>
    </xdr:to>
    <xdr:sp macro="" textlink="">
      <xdr:nvSpPr>
        <xdr:cNvPr id="725" name="左大かっこ 724">
          <a:extLst>
            <a:ext uri="{FF2B5EF4-FFF2-40B4-BE49-F238E27FC236}">
              <a16:creationId xmlns:a16="http://schemas.microsoft.com/office/drawing/2014/main" id="{3998110F-CFB5-4D0C-BF19-22B4E095D150}"/>
            </a:ext>
          </a:extLst>
        </xdr:cNvPr>
        <xdr:cNvSpPr/>
      </xdr:nvSpPr>
      <xdr:spPr>
        <a:xfrm flipH="1">
          <a:off x="1885950"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176</xdr:row>
      <xdr:rowOff>11430</xdr:rowOff>
    </xdr:from>
    <xdr:to>
      <xdr:col>4</xdr:col>
      <xdr:colOff>78323</xdr:colOff>
      <xdr:row>183</xdr:row>
      <xdr:rowOff>49</xdr:rowOff>
    </xdr:to>
    <xdr:sp macro="" textlink="">
      <xdr:nvSpPr>
        <xdr:cNvPr id="726" name="左大かっこ 725">
          <a:extLst>
            <a:ext uri="{FF2B5EF4-FFF2-40B4-BE49-F238E27FC236}">
              <a16:creationId xmlns:a16="http://schemas.microsoft.com/office/drawing/2014/main" id="{AEED4C97-9487-42BD-A5FE-592F2EE90352}"/>
            </a:ext>
          </a:extLst>
        </xdr:cNvPr>
        <xdr:cNvSpPr/>
      </xdr:nvSpPr>
      <xdr:spPr>
        <a:xfrm>
          <a:off x="1135380"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176</xdr:row>
      <xdr:rowOff>11430</xdr:rowOff>
    </xdr:from>
    <xdr:to>
      <xdr:col>9</xdr:col>
      <xdr:colOff>1491</xdr:colOff>
      <xdr:row>183</xdr:row>
      <xdr:rowOff>49</xdr:rowOff>
    </xdr:to>
    <xdr:sp macro="" textlink="">
      <xdr:nvSpPr>
        <xdr:cNvPr id="727" name="左大かっこ 726">
          <a:extLst>
            <a:ext uri="{FF2B5EF4-FFF2-40B4-BE49-F238E27FC236}">
              <a16:creationId xmlns:a16="http://schemas.microsoft.com/office/drawing/2014/main" id="{3A41F5EE-AFB2-4706-BD3A-11957C323108}"/>
            </a:ext>
          </a:extLst>
        </xdr:cNvPr>
        <xdr:cNvSpPr/>
      </xdr:nvSpPr>
      <xdr:spPr>
        <a:xfrm flipH="1">
          <a:off x="1885950"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183</xdr:row>
      <xdr:rowOff>11430</xdr:rowOff>
    </xdr:from>
    <xdr:to>
      <xdr:col>4</xdr:col>
      <xdr:colOff>78323</xdr:colOff>
      <xdr:row>190</xdr:row>
      <xdr:rowOff>48</xdr:rowOff>
    </xdr:to>
    <xdr:sp macro="" textlink="">
      <xdr:nvSpPr>
        <xdr:cNvPr id="728" name="左大かっこ 727">
          <a:extLst>
            <a:ext uri="{FF2B5EF4-FFF2-40B4-BE49-F238E27FC236}">
              <a16:creationId xmlns:a16="http://schemas.microsoft.com/office/drawing/2014/main" id="{0B6D0EE4-379A-4A75-86D0-6010EDAC5CCD}"/>
            </a:ext>
          </a:extLst>
        </xdr:cNvPr>
        <xdr:cNvSpPr/>
      </xdr:nvSpPr>
      <xdr:spPr>
        <a:xfrm>
          <a:off x="1135380"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183</xdr:row>
      <xdr:rowOff>11430</xdr:rowOff>
    </xdr:from>
    <xdr:to>
      <xdr:col>9</xdr:col>
      <xdr:colOff>1491</xdr:colOff>
      <xdr:row>190</xdr:row>
      <xdr:rowOff>48</xdr:rowOff>
    </xdr:to>
    <xdr:sp macro="" textlink="">
      <xdr:nvSpPr>
        <xdr:cNvPr id="729" name="左大かっこ 728">
          <a:extLst>
            <a:ext uri="{FF2B5EF4-FFF2-40B4-BE49-F238E27FC236}">
              <a16:creationId xmlns:a16="http://schemas.microsoft.com/office/drawing/2014/main" id="{A352AD10-8804-4CF9-AFD5-DB1145B0DEB5}"/>
            </a:ext>
          </a:extLst>
        </xdr:cNvPr>
        <xdr:cNvSpPr/>
      </xdr:nvSpPr>
      <xdr:spPr>
        <a:xfrm flipH="1">
          <a:off x="1885950"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4</xdr:col>
      <xdr:colOff>1905</xdr:colOff>
      <xdr:row>190</xdr:row>
      <xdr:rowOff>11430</xdr:rowOff>
    </xdr:from>
    <xdr:to>
      <xdr:col>4</xdr:col>
      <xdr:colOff>78323</xdr:colOff>
      <xdr:row>197</xdr:row>
      <xdr:rowOff>49</xdr:rowOff>
    </xdr:to>
    <xdr:sp macro="" textlink="">
      <xdr:nvSpPr>
        <xdr:cNvPr id="730" name="左大かっこ 729">
          <a:extLst>
            <a:ext uri="{FF2B5EF4-FFF2-40B4-BE49-F238E27FC236}">
              <a16:creationId xmlns:a16="http://schemas.microsoft.com/office/drawing/2014/main" id="{E2CE79FD-14B2-4397-A240-4AF88F2AED70}"/>
            </a:ext>
          </a:extLst>
        </xdr:cNvPr>
        <xdr:cNvSpPr/>
      </xdr:nvSpPr>
      <xdr:spPr>
        <a:xfrm>
          <a:off x="1135380"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8</xdr:col>
      <xdr:colOff>0</xdr:colOff>
      <xdr:row>190</xdr:row>
      <xdr:rowOff>11430</xdr:rowOff>
    </xdr:from>
    <xdr:to>
      <xdr:col>9</xdr:col>
      <xdr:colOff>1491</xdr:colOff>
      <xdr:row>197</xdr:row>
      <xdr:rowOff>49</xdr:rowOff>
    </xdr:to>
    <xdr:sp macro="" textlink="">
      <xdr:nvSpPr>
        <xdr:cNvPr id="731" name="左大かっこ 730">
          <a:extLst>
            <a:ext uri="{FF2B5EF4-FFF2-40B4-BE49-F238E27FC236}">
              <a16:creationId xmlns:a16="http://schemas.microsoft.com/office/drawing/2014/main" id="{D4EEA741-04F8-45F7-A909-39320219C087}"/>
            </a:ext>
          </a:extLst>
        </xdr:cNvPr>
        <xdr:cNvSpPr/>
      </xdr:nvSpPr>
      <xdr:spPr>
        <a:xfrm flipH="1">
          <a:off x="1885950"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162</xdr:row>
      <xdr:rowOff>11430</xdr:rowOff>
    </xdr:from>
    <xdr:to>
      <xdr:col>13</xdr:col>
      <xdr:colOff>78323</xdr:colOff>
      <xdr:row>169</xdr:row>
      <xdr:rowOff>49</xdr:rowOff>
    </xdr:to>
    <xdr:sp macro="" textlink="">
      <xdr:nvSpPr>
        <xdr:cNvPr id="732" name="左大かっこ 731">
          <a:extLst>
            <a:ext uri="{FF2B5EF4-FFF2-40B4-BE49-F238E27FC236}">
              <a16:creationId xmlns:a16="http://schemas.microsoft.com/office/drawing/2014/main" id="{8FF3E7F5-E33C-497B-A376-2698F4AAFA2D}"/>
            </a:ext>
          </a:extLst>
        </xdr:cNvPr>
        <xdr:cNvSpPr/>
      </xdr:nvSpPr>
      <xdr:spPr>
        <a:xfrm>
          <a:off x="3678555" y="96393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162</xdr:row>
      <xdr:rowOff>11430</xdr:rowOff>
    </xdr:from>
    <xdr:to>
      <xdr:col>18</xdr:col>
      <xdr:colOff>1491</xdr:colOff>
      <xdr:row>169</xdr:row>
      <xdr:rowOff>49</xdr:rowOff>
    </xdr:to>
    <xdr:sp macro="" textlink="">
      <xdr:nvSpPr>
        <xdr:cNvPr id="733" name="左大かっこ 732">
          <a:extLst>
            <a:ext uri="{FF2B5EF4-FFF2-40B4-BE49-F238E27FC236}">
              <a16:creationId xmlns:a16="http://schemas.microsoft.com/office/drawing/2014/main" id="{60E59D0F-0A78-44AA-8F14-B47C7D3AAFAC}"/>
            </a:ext>
          </a:extLst>
        </xdr:cNvPr>
        <xdr:cNvSpPr/>
      </xdr:nvSpPr>
      <xdr:spPr>
        <a:xfrm flipH="1">
          <a:off x="4429125" y="96393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169</xdr:row>
      <xdr:rowOff>11430</xdr:rowOff>
    </xdr:from>
    <xdr:to>
      <xdr:col>13</xdr:col>
      <xdr:colOff>78323</xdr:colOff>
      <xdr:row>176</xdr:row>
      <xdr:rowOff>49</xdr:rowOff>
    </xdr:to>
    <xdr:sp macro="" textlink="">
      <xdr:nvSpPr>
        <xdr:cNvPr id="734" name="左大かっこ 733">
          <a:extLst>
            <a:ext uri="{FF2B5EF4-FFF2-40B4-BE49-F238E27FC236}">
              <a16:creationId xmlns:a16="http://schemas.microsoft.com/office/drawing/2014/main" id="{BC9A2566-FC35-4B6A-BE9D-AF60BD39AA7E}"/>
            </a:ext>
          </a:extLst>
        </xdr:cNvPr>
        <xdr:cNvSpPr/>
      </xdr:nvSpPr>
      <xdr:spPr>
        <a:xfrm>
          <a:off x="3678555" y="1630680"/>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735" name="左大かっこ 734">
          <a:extLst>
            <a:ext uri="{FF2B5EF4-FFF2-40B4-BE49-F238E27FC236}">
              <a16:creationId xmlns:a16="http://schemas.microsoft.com/office/drawing/2014/main" id="{1C79F081-B72D-4EDE-B384-96EE90C8E4E3}"/>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176</xdr:row>
      <xdr:rowOff>11430</xdr:rowOff>
    </xdr:from>
    <xdr:to>
      <xdr:col>13</xdr:col>
      <xdr:colOff>78323</xdr:colOff>
      <xdr:row>183</xdr:row>
      <xdr:rowOff>49</xdr:rowOff>
    </xdr:to>
    <xdr:sp macro="" textlink="">
      <xdr:nvSpPr>
        <xdr:cNvPr id="736" name="左大かっこ 735">
          <a:extLst>
            <a:ext uri="{FF2B5EF4-FFF2-40B4-BE49-F238E27FC236}">
              <a16:creationId xmlns:a16="http://schemas.microsoft.com/office/drawing/2014/main" id="{7F7E112D-C54E-45D1-AEC8-0A5C6DB1C73C}"/>
            </a:ext>
          </a:extLst>
        </xdr:cNvPr>
        <xdr:cNvSpPr/>
      </xdr:nvSpPr>
      <xdr:spPr>
        <a:xfrm>
          <a:off x="3678555" y="22974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737" name="左大かっこ 736">
          <a:extLst>
            <a:ext uri="{FF2B5EF4-FFF2-40B4-BE49-F238E27FC236}">
              <a16:creationId xmlns:a16="http://schemas.microsoft.com/office/drawing/2014/main" id="{230F1500-20EB-4175-A64F-F853F6336D87}"/>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183</xdr:row>
      <xdr:rowOff>11430</xdr:rowOff>
    </xdr:from>
    <xdr:to>
      <xdr:col>13</xdr:col>
      <xdr:colOff>78323</xdr:colOff>
      <xdr:row>190</xdr:row>
      <xdr:rowOff>48</xdr:rowOff>
    </xdr:to>
    <xdr:sp macro="" textlink="">
      <xdr:nvSpPr>
        <xdr:cNvPr id="738" name="左大かっこ 737">
          <a:extLst>
            <a:ext uri="{FF2B5EF4-FFF2-40B4-BE49-F238E27FC236}">
              <a16:creationId xmlns:a16="http://schemas.microsoft.com/office/drawing/2014/main" id="{D23C1CD6-AA7F-424A-A24C-DAAA2993C270}"/>
            </a:ext>
          </a:extLst>
        </xdr:cNvPr>
        <xdr:cNvSpPr/>
      </xdr:nvSpPr>
      <xdr:spPr>
        <a:xfrm>
          <a:off x="3678555" y="293560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739" name="左大かっこ 738">
          <a:extLst>
            <a:ext uri="{FF2B5EF4-FFF2-40B4-BE49-F238E27FC236}">
              <a16:creationId xmlns:a16="http://schemas.microsoft.com/office/drawing/2014/main" id="{4DDA822D-AA36-470D-94BB-5EA90F4D7E38}"/>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13</xdr:col>
      <xdr:colOff>1905</xdr:colOff>
      <xdr:row>190</xdr:row>
      <xdr:rowOff>11430</xdr:rowOff>
    </xdr:from>
    <xdr:to>
      <xdr:col>13</xdr:col>
      <xdr:colOff>78323</xdr:colOff>
      <xdr:row>197</xdr:row>
      <xdr:rowOff>49</xdr:rowOff>
    </xdr:to>
    <xdr:sp macro="" textlink="">
      <xdr:nvSpPr>
        <xdr:cNvPr id="740" name="左大かっこ 739">
          <a:extLst>
            <a:ext uri="{FF2B5EF4-FFF2-40B4-BE49-F238E27FC236}">
              <a16:creationId xmlns:a16="http://schemas.microsoft.com/office/drawing/2014/main" id="{2E54302F-7EBD-4619-B978-C701AEB9F4D7}"/>
            </a:ext>
          </a:extLst>
        </xdr:cNvPr>
        <xdr:cNvSpPr/>
      </xdr:nvSpPr>
      <xdr:spPr>
        <a:xfrm>
          <a:off x="3678555" y="35737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190</xdr:row>
      <xdr:rowOff>11430</xdr:rowOff>
    </xdr:from>
    <xdr:to>
      <xdr:col>18</xdr:col>
      <xdr:colOff>1491</xdr:colOff>
      <xdr:row>197</xdr:row>
      <xdr:rowOff>49</xdr:rowOff>
    </xdr:to>
    <xdr:sp macro="" textlink="">
      <xdr:nvSpPr>
        <xdr:cNvPr id="741" name="左大かっこ 740">
          <a:extLst>
            <a:ext uri="{FF2B5EF4-FFF2-40B4-BE49-F238E27FC236}">
              <a16:creationId xmlns:a16="http://schemas.microsoft.com/office/drawing/2014/main" id="{FB4F03E7-72B3-40E2-A95F-AA45173BD300}"/>
            </a:ext>
          </a:extLst>
        </xdr:cNvPr>
        <xdr:cNvSpPr/>
      </xdr:nvSpPr>
      <xdr:spPr>
        <a:xfrm flipH="1">
          <a:off x="4429125" y="35737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169</xdr:row>
      <xdr:rowOff>11430</xdr:rowOff>
    </xdr:from>
    <xdr:to>
      <xdr:col>18</xdr:col>
      <xdr:colOff>1491</xdr:colOff>
      <xdr:row>176</xdr:row>
      <xdr:rowOff>49</xdr:rowOff>
    </xdr:to>
    <xdr:sp macro="" textlink="">
      <xdr:nvSpPr>
        <xdr:cNvPr id="742" name="左大かっこ 741">
          <a:extLst>
            <a:ext uri="{FF2B5EF4-FFF2-40B4-BE49-F238E27FC236}">
              <a16:creationId xmlns:a16="http://schemas.microsoft.com/office/drawing/2014/main" id="{F965658A-FD28-4735-804F-A3172C9FDAD9}"/>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176</xdr:row>
      <xdr:rowOff>11430</xdr:rowOff>
    </xdr:from>
    <xdr:to>
      <xdr:col>18</xdr:col>
      <xdr:colOff>1491</xdr:colOff>
      <xdr:row>183</xdr:row>
      <xdr:rowOff>49</xdr:rowOff>
    </xdr:to>
    <xdr:sp macro="" textlink="">
      <xdr:nvSpPr>
        <xdr:cNvPr id="743" name="左大かっこ 742">
          <a:extLst>
            <a:ext uri="{FF2B5EF4-FFF2-40B4-BE49-F238E27FC236}">
              <a16:creationId xmlns:a16="http://schemas.microsoft.com/office/drawing/2014/main" id="{002CBA33-F47D-4925-940C-CAAD95B6C25C}"/>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17</xdr:col>
      <xdr:colOff>0</xdr:colOff>
      <xdr:row>183</xdr:row>
      <xdr:rowOff>11430</xdr:rowOff>
    </xdr:from>
    <xdr:to>
      <xdr:col>18</xdr:col>
      <xdr:colOff>1491</xdr:colOff>
      <xdr:row>190</xdr:row>
      <xdr:rowOff>48</xdr:rowOff>
    </xdr:to>
    <xdr:sp macro="" textlink="">
      <xdr:nvSpPr>
        <xdr:cNvPr id="744" name="左大かっこ 743">
          <a:extLst>
            <a:ext uri="{FF2B5EF4-FFF2-40B4-BE49-F238E27FC236}">
              <a16:creationId xmlns:a16="http://schemas.microsoft.com/office/drawing/2014/main" id="{3159C7F6-1DF6-4361-A3A9-1838D95F962D}"/>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6</xdr:row>
      <xdr:rowOff>20955</xdr:rowOff>
    </xdr:from>
    <xdr:to>
      <xdr:col>22</xdr:col>
      <xdr:colOff>76418</xdr:colOff>
      <xdr:row>13</xdr:row>
      <xdr:rowOff>9574</xdr:rowOff>
    </xdr:to>
    <xdr:sp macro="" textlink="">
      <xdr:nvSpPr>
        <xdr:cNvPr id="245" name="左大かっこ 244">
          <a:extLst>
            <a:ext uri="{FF2B5EF4-FFF2-40B4-BE49-F238E27FC236}">
              <a16:creationId xmlns:a16="http://schemas.microsoft.com/office/drawing/2014/main" id="{34E33C3E-29B2-4F0E-AF79-325EA37A83FB}"/>
            </a:ext>
          </a:extLst>
        </xdr:cNvPr>
        <xdr:cNvSpPr/>
      </xdr:nvSpPr>
      <xdr:spPr>
        <a:xfrm>
          <a:off x="6257925" y="973455"/>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236220</xdr:colOff>
      <xdr:row>6</xdr:row>
      <xdr:rowOff>20955</xdr:rowOff>
    </xdr:from>
    <xdr:to>
      <xdr:col>26</xdr:col>
      <xdr:colOff>75786</xdr:colOff>
      <xdr:row>13</xdr:row>
      <xdr:rowOff>9574</xdr:rowOff>
    </xdr:to>
    <xdr:sp macro="" textlink="">
      <xdr:nvSpPr>
        <xdr:cNvPr id="246" name="左大かっこ 245">
          <a:extLst>
            <a:ext uri="{FF2B5EF4-FFF2-40B4-BE49-F238E27FC236}">
              <a16:creationId xmlns:a16="http://schemas.microsoft.com/office/drawing/2014/main" id="{9C696799-7EAB-47F7-9226-C2D6B0F3C01D}"/>
            </a:ext>
          </a:extLst>
        </xdr:cNvPr>
        <xdr:cNvSpPr/>
      </xdr:nvSpPr>
      <xdr:spPr>
        <a:xfrm flipH="1">
          <a:off x="7008495" y="973455"/>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13</xdr:row>
      <xdr:rowOff>20955</xdr:rowOff>
    </xdr:from>
    <xdr:to>
      <xdr:col>22</xdr:col>
      <xdr:colOff>76418</xdr:colOff>
      <xdr:row>20</xdr:row>
      <xdr:rowOff>9574</xdr:rowOff>
    </xdr:to>
    <xdr:sp macro="" textlink="">
      <xdr:nvSpPr>
        <xdr:cNvPr id="247" name="左大かっこ 246">
          <a:extLst>
            <a:ext uri="{FF2B5EF4-FFF2-40B4-BE49-F238E27FC236}">
              <a16:creationId xmlns:a16="http://schemas.microsoft.com/office/drawing/2014/main" id="{78A30834-87EC-4318-8129-7BF0262846F5}"/>
            </a:ext>
          </a:extLst>
        </xdr:cNvPr>
        <xdr:cNvSpPr/>
      </xdr:nvSpPr>
      <xdr:spPr>
        <a:xfrm>
          <a:off x="6257925" y="1640205"/>
          <a:ext cx="76418"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20</xdr:row>
      <xdr:rowOff>20955</xdr:rowOff>
    </xdr:from>
    <xdr:to>
      <xdr:col>22</xdr:col>
      <xdr:colOff>76418</xdr:colOff>
      <xdr:row>27</xdr:row>
      <xdr:rowOff>9574</xdr:rowOff>
    </xdr:to>
    <xdr:sp macro="" textlink="">
      <xdr:nvSpPr>
        <xdr:cNvPr id="248" name="左大かっこ 247">
          <a:extLst>
            <a:ext uri="{FF2B5EF4-FFF2-40B4-BE49-F238E27FC236}">
              <a16:creationId xmlns:a16="http://schemas.microsoft.com/office/drawing/2014/main" id="{06546943-FB24-4B32-88D8-77615A6EA592}"/>
            </a:ext>
          </a:extLst>
        </xdr:cNvPr>
        <xdr:cNvSpPr/>
      </xdr:nvSpPr>
      <xdr:spPr>
        <a:xfrm>
          <a:off x="6257925" y="23069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27</xdr:row>
      <xdr:rowOff>20955</xdr:rowOff>
    </xdr:from>
    <xdr:to>
      <xdr:col>22</xdr:col>
      <xdr:colOff>76418</xdr:colOff>
      <xdr:row>34</xdr:row>
      <xdr:rowOff>9573</xdr:rowOff>
    </xdr:to>
    <xdr:sp macro="" textlink="">
      <xdr:nvSpPr>
        <xdr:cNvPr id="249" name="左大かっこ 248">
          <a:extLst>
            <a:ext uri="{FF2B5EF4-FFF2-40B4-BE49-F238E27FC236}">
              <a16:creationId xmlns:a16="http://schemas.microsoft.com/office/drawing/2014/main" id="{D8F0969F-104D-4A13-A3BE-EF4EF1F7BC09}"/>
            </a:ext>
          </a:extLst>
        </xdr:cNvPr>
        <xdr:cNvSpPr/>
      </xdr:nvSpPr>
      <xdr:spPr>
        <a:xfrm>
          <a:off x="6257925" y="294513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34</xdr:row>
      <xdr:rowOff>20955</xdr:rowOff>
    </xdr:from>
    <xdr:to>
      <xdr:col>22</xdr:col>
      <xdr:colOff>76418</xdr:colOff>
      <xdr:row>41</xdr:row>
      <xdr:rowOff>9574</xdr:rowOff>
    </xdr:to>
    <xdr:sp macro="" textlink="">
      <xdr:nvSpPr>
        <xdr:cNvPr id="250" name="左大かっこ 249">
          <a:extLst>
            <a:ext uri="{FF2B5EF4-FFF2-40B4-BE49-F238E27FC236}">
              <a16:creationId xmlns:a16="http://schemas.microsoft.com/office/drawing/2014/main" id="{5F7B45A5-8D2A-4973-9BA6-2B4491845584}"/>
            </a:ext>
          </a:extLst>
        </xdr:cNvPr>
        <xdr:cNvSpPr/>
      </xdr:nvSpPr>
      <xdr:spPr>
        <a:xfrm>
          <a:off x="6257925" y="35833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236220</xdr:colOff>
      <xdr:row>34</xdr:row>
      <xdr:rowOff>20955</xdr:rowOff>
    </xdr:from>
    <xdr:to>
      <xdr:col>26</xdr:col>
      <xdr:colOff>75786</xdr:colOff>
      <xdr:row>41</xdr:row>
      <xdr:rowOff>9574</xdr:rowOff>
    </xdr:to>
    <xdr:sp macro="" textlink="">
      <xdr:nvSpPr>
        <xdr:cNvPr id="251" name="左大かっこ 250">
          <a:extLst>
            <a:ext uri="{FF2B5EF4-FFF2-40B4-BE49-F238E27FC236}">
              <a16:creationId xmlns:a16="http://schemas.microsoft.com/office/drawing/2014/main" id="{214950C8-CC4F-4D57-B130-9640DF2F0E84}"/>
            </a:ext>
          </a:extLst>
        </xdr:cNvPr>
        <xdr:cNvSpPr/>
      </xdr:nvSpPr>
      <xdr:spPr>
        <a:xfrm flipH="1">
          <a:off x="7008495" y="35833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236220</xdr:colOff>
      <xdr:row>13</xdr:row>
      <xdr:rowOff>20955</xdr:rowOff>
    </xdr:from>
    <xdr:to>
      <xdr:col>26</xdr:col>
      <xdr:colOff>75786</xdr:colOff>
      <xdr:row>20</xdr:row>
      <xdr:rowOff>9574</xdr:rowOff>
    </xdr:to>
    <xdr:sp macro="" textlink="">
      <xdr:nvSpPr>
        <xdr:cNvPr id="252" name="左大かっこ 251">
          <a:extLst>
            <a:ext uri="{FF2B5EF4-FFF2-40B4-BE49-F238E27FC236}">
              <a16:creationId xmlns:a16="http://schemas.microsoft.com/office/drawing/2014/main" id="{C38C039D-B830-4501-8B2F-B96B74D022D3}"/>
            </a:ext>
          </a:extLst>
        </xdr:cNvPr>
        <xdr:cNvSpPr/>
      </xdr:nvSpPr>
      <xdr:spPr>
        <a:xfrm flipH="1">
          <a:off x="7008495" y="1640205"/>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236220</xdr:colOff>
      <xdr:row>20</xdr:row>
      <xdr:rowOff>20955</xdr:rowOff>
    </xdr:from>
    <xdr:to>
      <xdr:col>26</xdr:col>
      <xdr:colOff>75786</xdr:colOff>
      <xdr:row>27</xdr:row>
      <xdr:rowOff>9574</xdr:rowOff>
    </xdr:to>
    <xdr:sp macro="" textlink="">
      <xdr:nvSpPr>
        <xdr:cNvPr id="253" name="左大かっこ 252">
          <a:extLst>
            <a:ext uri="{FF2B5EF4-FFF2-40B4-BE49-F238E27FC236}">
              <a16:creationId xmlns:a16="http://schemas.microsoft.com/office/drawing/2014/main" id="{8F538DB1-16B9-42DA-BBD3-4D020E82B0AF}"/>
            </a:ext>
          </a:extLst>
        </xdr:cNvPr>
        <xdr:cNvSpPr/>
      </xdr:nvSpPr>
      <xdr:spPr>
        <a:xfrm flipH="1">
          <a:off x="7008495" y="23069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236220</xdr:colOff>
      <xdr:row>27</xdr:row>
      <xdr:rowOff>20955</xdr:rowOff>
    </xdr:from>
    <xdr:to>
      <xdr:col>26</xdr:col>
      <xdr:colOff>75786</xdr:colOff>
      <xdr:row>34</xdr:row>
      <xdr:rowOff>9573</xdr:rowOff>
    </xdr:to>
    <xdr:sp macro="" textlink="">
      <xdr:nvSpPr>
        <xdr:cNvPr id="254" name="左大かっこ 253">
          <a:extLst>
            <a:ext uri="{FF2B5EF4-FFF2-40B4-BE49-F238E27FC236}">
              <a16:creationId xmlns:a16="http://schemas.microsoft.com/office/drawing/2014/main" id="{873B0060-5768-421F-8A85-3790D42D7195}"/>
            </a:ext>
          </a:extLst>
        </xdr:cNvPr>
        <xdr:cNvSpPr/>
      </xdr:nvSpPr>
      <xdr:spPr>
        <a:xfrm flipH="1">
          <a:off x="7008495" y="294513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xdr:row>
      <xdr:rowOff>11430</xdr:rowOff>
    </xdr:from>
    <xdr:to>
      <xdr:col>27</xdr:col>
      <xdr:colOff>1491</xdr:colOff>
      <xdr:row>20</xdr:row>
      <xdr:rowOff>49</xdr:rowOff>
    </xdr:to>
    <xdr:sp macro="" textlink="">
      <xdr:nvSpPr>
        <xdr:cNvPr id="264" name="左大かっこ 263">
          <a:extLst>
            <a:ext uri="{FF2B5EF4-FFF2-40B4-BE49-F238E27FC236}">
              <a16:creationId xmlns:a16="http://schemas.microsoft.com/office/drawing/2014/main" id="{2D245C22-251D-416B-9BE2-05A1CB91FF73}"/>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20</xdr:row>
      <xdr:rowOff>11430</xdr:rowOff>
    </xdr:from>
    <xdr:to>
      <xdr:col>27</xdr:col>
      <xdr:colOff>1491</xdr:colOff>
      <xdr:row>27</xdr:row>
      <xdr:rowOff>49</xdr:rowOff>
    </xdr:to>
    <xdr:sp macro="" textlink="">
      <xdr:nvSpPr>
        <xdr:cNvPr id="265" name="左大かっこ 264">
          <a:extLst>
            <a:ext uri="{FF2B5EF4-FFF2-40B4-BE49-F238E27FC236}">
              <a16:creationId xmlns:a16="http://schemas.microsoft.com/office/drawing/2014/main" id="{03465BC8-9A7F-45E4-A6A8-46AE32F5E8F1}"/>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27</xdr:row>
      <xdr:rowOff>11430</xdr:rowOff>
    </xdr:from>
    <xdr:to>
      <xdr:col>27</xdr:col>
      <xdr:colOff>1491</xdr:colOff>
      <xdr:row>34</xdr:row>
      <xdr:rowOff>48</xdr:rowOff>
    </xdr:to>
    <xdr:sp macro="" textlink="">
      <xdr:nvSpPr>
        <xdr:cNvPr id="266" name="左大かっこ 265">
          <a:extLst>
            <a:ext uri="{FF2B5EF4-FFF2-40B4-BE49-F238E27FC236}">
              <a16:creationId xmlns:a16="http://schemas.microsoft.com/office/drawing/2014/main" id="{DEFF38F7-6F7A-45F0-ABA3-DA5652E29239}"/>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xdr:row>
      <xdr:rowOff>11430</xdr:rowOff>
    </xdr:from>
    <xdr:to>
      <xdr:col>27</xdr:col>
      <xdr:colOff>1491</xdr:colOff>
      <xdr:row>20</xdr:row>
      <xdr:rowOff>49</xdr:rowOff>
    </xdr:to>
    <xdr:sp macro="" textlink="">
      <xdr:nvSpPr>
        <xdr:cNvPr id="271" name="左大かっこ 270">
          <a:extLst>
            <a:ext uri="{FF2B5EF4-FFF2-40B4-BE49-F238E27FC236}">
              <a16:creationId xmlns:a16="http://schemas.microsoft.com/office/drawing/2014/main" id="{E4F7CA5E-127B-4071-AF1A-CF33EF362947}"/>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20</xdr:row>
      <xdr:rowOff>11430</xdr:rowOff>
    </xdr:from>
    <xdr:to>
      <xdr:col>27</xdr:col>
      <xdr:colOff>1491</xdr:colOff>
      <xdr:row>27</xdr:row>
      <xdr:rowOff>49</xdr:rowOff>
    </xdr:to>
    <xdr:sp macro="" textlink="">
      <xdr:nvSpPr>
        <xdr:cNvPr id="272" name="左大かっこ 271">
          <a:extLst>
            <a:ext uri="{FF2B5EF4-FFF2-40B4-BE49-F238E27FC236}">
              <a16:creationId xmlns:a16="http://schemas.microsoft.com/office/drawing/2014/main" id="{3A1D8AC5-E4B5-4352-97A7-FF7AFF9DF708}"/>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27</xdr:row>
      <xdr:rowOff>11430</xdr:rowOff>
    </xdr:from>
    <xdr:to>
      <xdr:col>27</xdr:col>
      <xdr:colOff>1491</xdr:colOff>
      <xdr:row>34</xdr:row>
      <xdr:rowOff>48</xdr:rowOff>
    </xdr:to>
    <xdr:sp macro="" textlink="">
      <xdr:nvSpPr>
        <xdr:cNvPr id="273" name="左大かっこ 272">
          <a:extLst>
            <a:ext uri="{FF2B5EF4-FFF2-40B4-BE49-F238E27FC236}">
              <a16:creationId xmlns:a16="http://schemas.microsoft.com/office/drawing/2014/main" id="{76D0C36E-F617-435A-ADC8-87D421513A8E}"/>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xdr:row>
      <xdr:rowOff>11430</xdr:rowOff>
    </xdr:from>
    <xdr:to>
      <xdr:col>27</xdr:col>
      <xdr:colOff>1491</xdr:colOff>
      <xdr:row>20</xdr:row>
      <xdr:rowOff>49</xdr:rowOff>
    </xdr:to>
    <xdr:sp macro="" textlink="">
      <xdr:nvSpPr>
        <xdr:cNvPr id="274" name="左大かっこ 273">
          <a:extLst>
            <a:ext uri="{FF2B5EF4-FFF2-40B4-BE49-F238E27FC236}">
              <a16:creationId xmlns:a16="http://schemas.microsoft.com/office/drawing/2014/main" id="{F37F16D3-7C40-4D02-AD15-B0B27420B011}"/>
            </a:ext>
          </a:extLst>
        </xdr:cNvPr>
        <xdr:cNvSpPr/>
      </xdr:nvSpPr>
      <xdr:spPr>
        <a:xfrm flipH="1">
          <a:off x="4429125" y="1630680"/>
          <a:ext cx="77691" cy="655369"/>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20</xdr:row>
      <xdr:rowOff>11430</xdr:rowOff>
    </xdr:from>
    <xdr:to>
      <xdr:col>27</xdr:col>
      <xdr:colOff>1491</xdr:colOff>
      <xdr:row>27</xdr:row>
      <xdr:rowOff>49</xdr:rowOff>
    </xdr:to>
    <xdr:sp macro="" textlink="">
      <xdr:nvSpPr>
        <xdr:cNvPr id="275" name="左大かっこ 274">
          <a:extLst>
            <a:ext uri="{FF2B5EF4-FFF2-40B4-BE49-F238E27FC236}">
              <a16:creationId xmlns:a16="http://schemas.microsoft.com/office/drawing/2014/main" id="{B77C2FF1-DEF2-4D78-BF68-E930F9E13E0A}"/>
            </a:ext>
          </a:extLst>
        </xdr:cNvPr>
        <xdr:cNvSpPr/>
      </xdr:nvSpPr>
      <xdr:spPr>
        <a:xfrm flipH="1">
          <a:off x="4429125" y="22974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27</xdr:row>
      <xdr:rowOff>11430</xdr:rowOff>
    </xdr:from>
    <xdr:to>
      <xdr:col>27</xdr:col>
      <xdr:colOff>1491</xdr:colOff>
      <xdr:row>34</xdr:row>
      <xdr:rowOff>48</xdr:rowOff>
    </xdr:to>
    <xdr:sp macro="" textlink="">
      <xdr:nvSpPr>
        <xdr:cNvPr id="276" name="左大かっこ 275">
          <a:extLst>
            <a:ext uri="{FF2B5EF4-FFF2-40B4-BE49-F238E27FC236}">
              <a16:creationId xmlns:a16="http://schemas.microsoft.com/office/drawing/2014/main" id="{29463ED0-F798-46FD-841F-71117B5A7D95}"/>
            </a:ext>
          </a:extLst>
        </xdr:cNvPr>
        <xdr:cNvSpPr/>
      </xdr:nvSpPr>
      <xdr:spPr>
        <a:xfrm flipH="1">
          <a:off x="4429125" y="293560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44</xdr:row>
      <xdr:rowOff>11430</xdr:rowOff>
    </xdr:from>
    <xdr:to>
      <xdr:col>22</xdr:col>
      <xdr:colOff>78323</xdr:colOff>
      <xdr:row>51</xdr:row>
      <xdr:rowOff>49</xdr:rowOff>
    </xdr:to>
    <xdr:sp macro="" textlink="">
      <xdr:nvSpPr>
        <xdr:cNvPr id="277" name="左大かっこ 276">
          <a:extLst>
            <a:ext uri="{FF2B5EF4-FFF2-40B4-BE49-F238E27FC236}">
              <a16:creationId xmlns:a16="http://schemas.microsoft.com/office/drawing/2014/main" id="{DB5BB922-3419-41B1-9366-59564F23128D}"/>
            </a:ext>
          </a:extLst>
        </xdr:cNvPr>
        <xdr:cNvSpPr/>
      </xdr:nvSpPr>
      <xdr:spPr>
        <a:xfrm>
          <a:off x="3678555" y="45929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44</xdr:row>
      <xdr:rowOff>11430</xdr:rowOff>
    </xdr:from>
    <xdr:to>
      <xdr:col>27</xdr:col>
      <xdr:colOff>1491</xdr:colOff>
      <xdr:row>51</xdr:row>
      <xdr:rowOff>49</xdr:rowOff>
    </xdr:to>
    <xdr:sp macro="" textlink="">
      <xdr:nvSpPr>
        <xdr:cNvPr id="278" name="左大かっこ 277">
          <a:extLst>
            <a:ext uri="{FF2B5EF4-FFF2-40B4-BE49-F238E27FC236}">
              <a16:creationId xmlns:a16="http://schemas.microsoft.com/office/drawing/2014/main" id="{77ED2279-645D-422C-A1F2-C67D0A527FCA}"/>
            </a:ext>
          </a:extLst>
        </xdr:cNvPr>
        <xdr:cNvSpPr/>
      </xdr:nvSpPr>
      <xdr:spPr>
        <a:xfrm flipH="1">
          <a:off x="4429125" y="45929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51</xdr:row>
      <xdr:rowOff>11430</xdr:rowOff>
    </xdr:from>
    <xdr:to>
      <xdr:col>22</xdr:col>
      <xdr:colOff>78323</xdr:colOff>
      <xdr:row>58</xdr:row>
      <xdr:rowOff>49</xdr:rowOff>
    </xdr:to>
    <xdr:sp macro="" textlink="">
      <xdr:nvSpPr>
        <xdr:cNvPr id="279" name="左大かっこ 278">
          <a:extLst>
            <a:ext uri="{FF2B5EF4-FFF2-40B4-BE49-F238E27FC236}">
              <a16:creationId xmlns:a16="http://schemas.microsoft.com/office/drawing/2014/main" id="{5933C9AC-3099-4C9A-B4EC-3E70704E5CA9}"/>
            </a:ext>
          </a:extLst>
        </xdr:cNvPr>
        <xdr:cNvSpPr/>
      </xdr:nvSpPr>
      <xdr:spPr>
        <a:xfrm>
          <a:off x="3678555" y="52311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51</xdr:row>
      <xdr:rowOff>11430</xdr:rowOff>
    </xdr:from>
    <xdr:to>
      <xdr:col>27</xdr:col>
      <xdr:colOff>1491</xdr:colOff>
      <xdr:row>58</xdr:row>
      <xdr:rowOff>49</xdr:rowOff>
    </xdr:to>
    <xdr:sp macro="" textlink="">
      <xdr:nvSpPr>
        <xdr:cNvPr id="280" name="左大かっこ 279">
          <a:extLst>
            <a:ext uri="{FF2B5EF4-FFF2-40B4-BE49-F238E27FC236}">
              <a16:creationId xmlns:a16="http://schemas.microsoft.com/office/drawing/2014/main" id="{DE302B34-C113-4E99-965E-23EA5D26574E}"/>
            </a:ext>
          </a:extLst>
        </xdr:cNvPr>
        <xdr:cNvSpPr/>
      </xdr:nvSpPr>
      <xdr:spPr>
        <a:xfrm flipH="1">
          <a:off x="4429125" y="52311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58</xdr:row>
      <xdr:rowOff>11430</xdr:rowOff>
    </xdr:from>
    <xdr:to>
      <xdr:col>22</xdr:col>
      <xdr:colOff>78323</xdr:colOff>
      <xdr:row>65</xdr:row>
      <xdr:rowOff>49</xdr:rowOff>
    </xdr:to>
    <xdr:sp macro="" textlink="">
      <xdr:nvSpPr>
        <xdr:cNvPr id="281" name="左大かっこ 280">
          <a:extLst>
            <a:ext uri="{FF2B5EF4-FFF2-40B4-BE49-F238E27FC236}">
              <a16:creationId xmlns:a16="http://schemas.microsoft.com/office/drawing/2014/main" id="{4C32AD09-F3C7-4318-97CA-E8A438C2FFFF}"/>
            </a:ext>
          </a:extLst>
        </xdr:cNvPr>
        <xdr:cNvSpPr/>
      </xdr:nvSpPr>
      <xdr:spPr>
        <a:xfrm>
          <a:off x="3678555" y="58693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58</xdr:row>
      <xdr:rowOff>11430</xdr:rowOff>
    </xdr:from>
    <xdr:to>
      <xdr:col>27</xdr:col>
      <xdr:colOff>1491</xdr:colOff>
      <xdr:row>65</xdr:row>
      <xdr:rowOff>49</xdr:rowOff>
    </xdr:to>
    <xdr:sp macro="" textlink="">
      <xdr:nvSpPr>
        <xdr:cNvPr id="282" name="左大かっこ 281">
          <a:extLst>
            <a:ext uri="{FF2B5EF4-FFF2-40B4-BE49-F238E27FC236}">
              <a16:creationId xmlns:a16="http://schemas.microsoft.com/office/drawing/2014/main" id="{0895B80D-CDE0-45F7-AF36-55912CD5FB50}"/>
            </a:ext>
          </a:extLst>
        </xdr:cNvPr>
        <xdr:cNvSpPr/>
      </xdr:nvSpPr>
      <xdr:spPr>
        <a:xfrm flipH="1">
          <a:off x="4429125" y="58693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65</xdr:row>
      <xdr:rowOff>11430</xdr:rowOff>
    </xdr:from>
    <xdr:to>
      <xdr:col>22</xdr:col>
      <xdr:colOff>78323</xdr:colOff>
      <xdr:row>72</xdr:row>
      <xdr:rowOff>48</xdr:rowOff>
    </xdr:to>
    <xdr:sp macro="" textlink="">
      <xdr:nvSpPr>
        <xdr:cNvPr id="283" name="左大かっこ 282">
          <a:extLst>
            <a:ext uri="{FF2B5EF4-FFF2-40B4-BE49-F238E27FC236}">
              <a16:creationId xmlns:a16="http://schemas.microsoft.com/office/drawing/2014/main" id="{6E606552-C73B-4727-9842-571FCD38060D}"/>
            </a:ext>
          </a:extLst>
        </xdr:cNvPr>
        <xdr:cNvSpPr/>
      </xdr:nvSpPr>
      <xdr:spPr>
        <a:xfrm>
          <a:off x="3678555" y="650748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65</xdr:row>
      <xdr:rowOff>11430</xdr:rowOff>
    </xdr:from>
    <xdr:to>
      <xdr:col>27</xdr:col>
      <xdr:colOff>1491</xdr:colOff>
      <xdr:row>72</xdr:row>
      <xdr:rowOff>48</xdr:rowOff>
    </xdr:to>
    <xdr:sp macro="" textlink="">
      <xdr:nvSpPr>
        <xdr:cNvPr id="284" name="左大かっこ 283">
          <a:extLst>
            <a:ext uri="{FF2B5EF4-FFF2-40B4-BE49-F238E27FC236}">
              <a16:creationId xmlns:a16="http://schemas.microsoft.com/office/drawing/2014/main" id="{F6FF80BF-9491-4F59-9436-26297C32895E}"/>
            </a:ext>
          </a:extLst>
        </xdr:cNvPr>
        <xdr:cNvSpPr/>
      </xdr:nvSpPr>
      <xdr:spPr>
        <a:xfrm flipH="1">
          <a:off x="4429125" y="650748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72</xdr:row>
      <xdr:rowOff>11430</xdr:rowOff>
    </xdr:from>
    <xdr:to>
      <xdr:col>22</xdr:col>
      <xdr:colOff>78323</xdr:colOff>
      <xdr:row>79</xdr:row>
      <xdr:rowOff>49</xdr:rowOff>
    </xdr:to>
    <xdr:sp macro="" textlink="">
      <xdr:nvSpPr>
        <xdr:cNvPr id="285" name="左大かっこ 284">
          <a:extLst>
            <a:ext uri="{FF2B5EF4-FFF2-40B4-BE49-F238E27FC236}">
              <a16:creationId xmlns:a16="http://schemas.microsoft.com/office/drawing/2014/main" id="{5C279241-BBB3-4C6E-9E1F-402ADA04A4CD}"/>
            </a:ext>
          </a:extLst>
        </xdr:cNvPr>
        <xdr:cNvSpPr/>
      </xdr:nvSpPr>
      <xdr:spPr>
        <a:xfrm>
          <a:off x="3678555" y="71456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72</xdr:row>
      <xdr:rowOff>11430</xdr:rowOff>
    </xdr:from>
    <xdr:to>
      <xdr:col>27</xdr:col>
      <xdr:colOff>1491</xdr:colOff>
      <xdr:row>79</xdr:row>
      <xdr:rowOff>49</xdr:rowOff>
    </xdr:to>
    <xdr:sp macro="" textlink="">
      <xdr:nvSpPr>
        <xdr:cNvPr id="286" name="左大かっこ 285">
          <a:extLst>
            <a:ext uri="{FF2B5EF4-FFF2-40B4-BE49-F238E27FC236}">
              <a16:creationId xmlns:a16="http://schemas.microsoft.com/office/drawing/2014/main" id="{D2F529C3-8498-4949-BF87-4ABBF40750A3}"/>
            </a:ext>
          </a:extLst>
        </xdr:cNvPr>
        <xdr:cNvSpPr/>
      </xdr:nvSpPr>
      <xdr:spPr>
        <a:xfrm flipH="1">
          <a:off x="4429125" y="71456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58</xdr:row>
      <xdr:rowOff>11430</xdr:rowOff>
    </xdr:from>
    <xdr:to>
      <xdr:col>22</xdr:col>
      <xdr:colOff>78323</xdr:colOff>
      <xdr:row>65</xdr:row>
      <xdr:rowOff>49</xdr:rowOff>
    </xdr:to>
    <xdr:sp macro="" textlink="">
      <xdr:nvSpPr>
        <xdr:cNvPr id="287" name="左大かっこ 286">
          <a:extLst>
            <a:ext uri="{FF2B5EF4-FFF2-40B4-BE49-F238E27FC236}">
              <a16:creationId xmlns:a16="http://schemas.microsoft.com/office/drawing/2014/main" id="{5F98F0AA-3EBA-4938-9194-B0738068FF17}"/>
            </a:ext>
          </a:extLst>
        </xdr:cNvPr>
        <xdr:cNvSpPr/>
      </xdr:nvSpPr>
      <xdr:spPr>
        <a:xfrm>
          <a:off x="3678555" y="58693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58</xdr:row>
      <xdr:rowOff>11430</xdr:rowOff>
    </xdr:from>
    <xdr:to>
      <xdr:col>27</xdr:col>
      <xdr:colOff>1491</xdr:colOff>
      <xdr:row>65</xdr:row>
      <xdr:rowOff>49</xdr:rowOff>
    </xdr:to>
    <xdr:sp macro="" textlink="">
      <xdr:nvSpPr>
        <xdr:cNvPr id="288" name="左大かっこ 287">
          <a:extLst>
            <a:ext uri="{FF2B5EF4-FFF2-40B4-BE49-F238E27FC236}">
              <a16:creationId xmlns:a16="http://schemas.microsoft.com/office/drawing/2014/main" id="{80409BBF-CE38-4229-89CF-BA20E36CCEED}"/>
            </a:ext>
          </a:extLst>
        </xdr:cNvPr>
        <xdr:cNvSpPr/>
      </xdr:nvSpPr>
      <xdr:spPr>
        <a:xfrm flipH="1">
          <a:off x="4429125" y="58693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65</xdr:row>
      <xdr:rowOff>11430</xdr:rowOff>
    </xdr:from>
    <xdr:to>
      <xdr:col>22</xdr:col>
      <xdr:colOff>78323</xdr:colOff>
      <xdr:row>72</xdr:row>
      <xdr:rowOff>48</xdr:rowOff>
    </xdr:to>
    <xdr:sp macro="" textlink="">
      <xdr:nvSpPr>
        <xdr:cNvPr id="289" name="左大かっこ 288">
          <a:extLst>
            <a:ext uri="{FF2B5EF4-FFF2-40B4-BE49-F238E27FC236}">
              <a16:creationId xmlns:a16="http://schemas.microsoft.com/office/drawing/2014/main" id="{0B727568-3EA4-4B0F-AE2C-EBA58025B844}"/>
            </a:ext>
          </a:extLst>
        </xdr:cNvPr>
        <xdr:cNvSpPr/>
      </xdr:nvSpPr>
      <xdr:spPr>
        <a:xfrm>
          <a:off x="3678555" y="650748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65</xdr:row>
      <xdr:rowOff>11430</xdr:rowOff>
    </xdr:from>
    <xdr:to>
      <xdr:col>27</xdr:col>
      <xdr:colOff>1491</xdr:colOff>
      <xdr:row>72</xdr:row>
      <xdr:rowOff>48</xdr:rowOff>
    </xdr:to>
    <xdr:sp macro="" textlink="">
      <xdr:nvSpPr>
        <xdr:cNvPr id="290" name="左大かっこ 289">
          <a:extLst>
            <a:ext uri="{FF2B5EF4-FFF2-40B4-BE49-F238E27FC236}">
              <a16:creationId xmlns:a16="http://schemas.microsoft.com/office/drawing/2014/main" id="{C34B8229-3E2D-436D-BCB4-60D115654423}"/>
            </a:ext>
          </a:extLst>
        </xdr:cNvPr>
        <xdr:cNvSpPr/>
      </xdr:nvSpPr>
      <xdr:spPr>
        <a:xfrm flipH="1">
          <a:off x="4429125" y="650748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72</xdr:row>
      <xdr:rowOff>11430</xdr:rowOff>
    </xdr:from>
    <xdr:to>
      <xdr:col>22</xdr:col>
      <xdr:colOff>78323</xdr:colOff>
      <xdr:row>79</xdr:row>
      <xdr:rowOff>49</xdr:rowOff>
    </xdr:to>
    <xdr:sp macro="" textlink="">
      <xdr:nvSpPr>
        <xdr:cNvPr id="291" name="左大かっこ 290">
          <a:extLst>
            <a:ext uri="{FF2B5EF4-FFF2-40B4-BE49-F238E27FC236}">
              <a16:creationId xmlns:a16="http://schemas.microsoft.com/office/drawing/2014/main" id="{7A145604-B2B2-40D5-924D-33B83DFC6F24}"/>
            </a:ext>
          </a:extLst>
        </xdr:cNvPr>
        <xdr:cNvSpPr/>
      </xdr:nvSpPr>
      <xdr:spPr>
        <a:xfrm>
          <a:off x="3678555" y="71456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72</xdr:row>
      <xdr:rowOff>11430</xdr:rowOff>
    </xdr:from>
    <xdr:to>
      <xdr:col>27</xdr:col>
      <xdr:colOff>1491</xdr:colOff>
      <xdr:row>79</xdr:row>
      <xdr:rowOff>49</xdr:rowOff>
    </xdr:to>
    <xdr:sp macro="" textlink="">
      <xdr:nvSpPr>
        <xdr:cNvPr id="292" name="左大かっこ 291">
          <a:extLst>
            <a:ext uri="{FF2B5EF4-FFF2-40B4-BE49-F238E27FC236}">
              <a16:creationId xmlns:a16="http://schemas.microsoft.com/office/drawing/2014/main" id="{6A834856-7F2A-439E-95C1-C3391D9AC276}"/>
            </a:ext>
          </a:extLst>
        </xdr:cNvPr>
        <xdr:cNvSpPr/>
      </xdr:nvSpPr>
      <xdr:spPr>
        <a:xfrm flipH="1">
          <a:off x="4429125" y="71456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44</xdr:row>
      <xdr:rowOff>11430</xdr:rowOff>
    </xdr:from>
    <xdr:to>
      <xdr:col>22</xdr:col>
      <xdr:colOff>78323</xdr:colOff>
      <xdr:row>51</xdr:row>
      <xdr:rowOff>49</xdr:rowOff>
    </xdr:to>
    <xdr:sp macro="" textlink="">
      <xdr:nvSpPr>
        <xdr:cNvPr id="293" name="左大かっこ 292">
          <a:extLst>
            <a:ext uri="{FF2B5EF4-FFF2-40B4-BE49-F238E27FC236}">
              <a16:creationId xmlns:a16="http://schemas.microsoft.com/office/drawing/2014/main" id="{CA80238F-DEB4-47BA-901C-09D56D6ABF70}"/>
            </a:ext>
          </a:extLst>
        </xdr:cNvPr>
        <xdr:cNvSpPr/>
      </xdr:nvSpPr>
      <xdr:spPr>
        <a:xfrm>
          <a:off x="3678555" y="45929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44</xdr:row>
      <xdr:rowOff>11430</xdr:rowOff>
    </xdr:from>
    <xdr:to>
      <xdr:col>27</xdr:col>
      <xdr:colOff>1491</xdr:colOff>
      <xdr:row>51</xdr:row>
      <xdr:rowOff>49</xdr:rowOff>
    </xdr:to>
    <xdr:sp macro="" textlink="">
      <xdr:nvSpPr>
        <xdr:cNvPr id="294" name="左大かっこ 293">
          <a:extLst>
            <a:ext uri="{FF2B5EF4-FFF2-40B4-BE49-F238E27FC236}">
              <a16:creationId xmlns:a16="http://schemas.microsoft.com/office/drawing/2014/main" id="{A8D5F36B-C164-4271-89FC-3F10455D0C97}"/>
            </a:ext>
          </a:extLst>
        </xdr:cNvPr>
        <xdr:cNvSpPr/>
      </xdr:nvSpPr>
      <xdr:spPr>
        <a:xfrm flipH="1">
          <a:off x="4429125" y="45929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51</xdr:row>
      <xdr:rowOff>11430</xdr:rowOff>
    </xdr:from>
    <xdr:to>
      <xdr:col>22</xdr:col>
      <xdr:colOff>78323</xdr:colOff>
      <xdr:row>58</xdr:row>
      <xdr:rowOff>49</xdr:rowOff>
    </xdr:to>
    <xdr:sp macro="" textlink="">
      <xdr:nvSpPr>
        <xdr:cNvPr id="295" name="左大かっこ 294">
          <a:extLst>
            <a:ext uri="{FF2B5EF4-FFF2-40B4-BE49-F238E27FC236}">
              <a16:creationId xmlns:a16="http://schemas.microsoft.com/office/drawing/2014/main" id="{CDFD78DA-2DD3-44E6-AFD9-5E5F3C9D6857}"/>
            </a:ext>
          </a:extLst>
        </xdr:cNvPr>
        <xdr:cNvSpPr/>
      </xdr:nvSpPr>
      <xdr:spPr>
        <a:xfrm>
          <a:off x="3678555" y="52311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51</xdr:row>
      <xdr:rowOff>11430</xdr:rowOff>
    </xdr:from>
    <xdr:to>
      <xdr:col>27</xdr:col>
      <xdr:colOff>1491</xdr:colOff>
      <xdr:row>58</xdr:row>
      <xdr:rowOff>49</xdr:rowOff>
    </xdr:to>
    <xdr:sp macro="" textlink="">
      <xdr:nvSpPr>
        <xdr:cNvPr id="296" name="左大かっこ 295">
          <a:extLst>
            <a:ext uri="{FF2B5EF4-FFF2-40B4-BE49-F238E27FC236}">
              <a16:creationId xmlns:a16="http://schemas.microsoft.com/office/drawing/2014/main" id="{3FC8527A-8BDF-4E83-B1F0-8951236FC2C6}"/>
            </a:ext>
          </a:extLst>
        </xdr:cNvPr>
        <xdr:cNvSpPr/>
      </xdr:nvSpPr>
      <xdr:spPr>
        <a:xfrm flipH="1">
          <a:off x="4429125" y="52311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58</xdr:row>
      <xdr:rowOff>11430</xdr:rowOff>
    </xdr:from>
    <xdr:to>
      <xdr:col>22</xdr:col>
      <xdr:colOff>78323</xdr:colOff>
      <xdr:row>65</xdr:row>
      <xdr:rowOff>49</xdr:rowOff>
    </xdr:to>
    <xdr:sp macro="" textlink="">
      <xdr:nvSpPr>
        <xdr:cNvPr id="297" name="左大かっこ 296">
          <a:extLst>
            <a:ext uri="{FF2B5EF4-FFF2-40B4-BE49-F238E27FC236}">
              <a16:creationId xmlns:a16="http://schemas.microsoft.com/office/drawing/2014/main" id="{F9F04196-84F5-4ACA-B57C-72686525B814}"/>
            </a:ext>
          </a:extLst>
        </xdr:cNvPr>
        <xdr:cNvSpPr/>
      </xdr:nvSpPr>
      <xdr:spPr>
        <a:xfrm>
          <a:off x="3678555" y="58693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58</xdr:row>
      <xdr:rowOff>11430</xdr:rowOff>
    </xdr:from>
    <xdr:to>
      <xdr:col>27</xdr:col>
      <xdr:colOff>1491</xdr:colOff>
      <xdr:row>65</xdr:row>
      <xdr:rowOff>49</xdr:rowOff>
    </xdr:to>
    <xdr:sp macro="" textlink="">
      <xdr:nvSpPr>
        <xdr:cNvPr id="298" name="左大かっこ 297">
          <a:extLst>
            <a:ext uri="{FF2B5EF4-FFF2-40B4-BE49-F238E27FC236}">
              <a16:creationId xmlns:a16="http://schemas.microsoft.com/office/drawing/2014/main" id="{522FA930-0B07-412E-8F62-F9A1A91CC0A1}"/>
            </a:ext>
          </a:extLst>
        </xdr:cNvPr>
        <xdr:cNvSpPr/>
      </xdr:nvSpPr>
      <xdr:spPr>
        <a:xfrm flipH="1">
          <a:off x="4429125" y="58693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65</xdr:row>
      <xdr:rowOff>11430</xdr:rowOff>
    </xdr:from>
    <xdr:to>
      <xdr:col>22</xdr:col>
      <xdr:colOff>78323</xdr:colOff>
      <xdr:row>72</xdr:row>
      <xdr:rowOff>48</xdr:rowOff>
    </xdr:to>
    <xdr:sp macro="" textlink="">
      <xdr:nvSpPr>
        <xdr:cNvPr id="299" name="左大かっこ 298">
          <a:extLst>
            <a:ext uri="{FF2B5EF4-FFF2-40B4-BE49-F238E27FC236}">
              <a16:creationId xmlns:a16="http://schemas.microsoft.com/office/drawing/2014/main" id="{0894A936-31F9-446A-BE2B-A9C8ECE72CCA}"/>
            </a:ext>
          </a:extLst>
        </xdr:cNvPr>
        <xdr:cNvSpPr/>
      </xdr:nvSpPr>
      <xdr:spPr>
        <a:xfrm>
          <a:off x="3678555" y="650748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65</xdr:row>
      <xdr:rowOff>11430</xdr:rowOff>
    </xdr:from>
    <xdr:to>
      <xdr:col>27</xdr:col>
      <xdr:colOff>1491</xdr:colOff>
      <xdr:row>72</xdr:row>
      <xdr:rowOff>48</xdr:rowOff>
    </xdr:to>
    <xdr:sp macro="" textlink="">
      <xdr:nvSpPr>
        <xdr:cNvPr id="300" name="左大かっこ 299">
          <a:extLst>
            <a:ext uri="{FF2B5EF4-FFF2-40B4-BE49-F238E27FC236}">
              <a16:creationId xmlns:a16="http://schemas.microsoft.com/office/drawing/2014/main" id="{90FA2D10-6C1E-451A-B13E-53FAF8D840D2}"/>
            </a:ext>
          </a:extLst>
        </xdr:cNvPr>
        <xdr:cNvSpPr/>
      </xdr:nvSpPr>
      <xdr:spPr>
        <a:xfrm flipH="1">
          <a:off x="4429125" y="650748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72</xdr:row>
      <xdr:rowOff>11430</xdr:rowOff>
    </xdr:from>
    <xdr:to>
      <xdr:col>22</xdr:col>
      <xdr:colOff>78323</xdr:colOff>
      <xdr:row>79</xdr:row>
      <xdr:rowOff>49</xdr:rowOff>
    </xdr:to>
    <xdr:sp macro="" textlink="">
      <xdr:nvSpPr>
        <xdr:cNvPr id="301" name="左大かっこ 300">
          <a:extLst>
            <a:ext uri="{FF2B5EF4-FFF2-40B4-BE49-F238E27FC236}">
              <a16:creationId xmlns:a16="http://schemas.microsoft.com/office/drawing/2014/main" id="{E9AA0ACD-77B7-422C-966D-FC0308C3E8E7}"/>
            </a:ext>
          </a:extLst>
        </xdr:cNvPr>
        <xdr:cNvSpPr/>
      </xdr:nvSpPr>
      <xdr:spPr>
        <a:xfrm>
          <a:off x="3678555" y="71456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72</xdr:row>
      <xdr:rowOff>11430</xdr:rowOff>
    </xdr:from>
    <xdr:to>
      <xdr:col>27</xdr:col>
      <xdr:colOff>1491</xdr:colOff>
      <xdr:row>79</xdr:row>
      <xdr:rowOff>49</xdr:rowOff>
    </xdr:to>
    <xdr:sp macro="" textlink="">
      <xdr:nvSpPr>
        <xdr:cNvPr id="302" name="左大かっこ 301">
          <a:extLst>
            <a:ext uri="{FF2B5EF4-FFF2-40B4-BE49-F238E27FC236}">
              <a16:creationId xmlns:a16="http://schemas.microsoft.com/office/drawing/2014/main" id="{286BB1D4-D81B-4EDD-BED5-BFD2AC27AF3F}"/>
            </a:ext>
          </a:extLst>
        </xdr:cNvPr>
        <xdr:cNvSpPr/>
      </xdr:nvSpPr>
      <xdr:spPr>
        <a:xfrm flipH="1">
          <a:off x="4429125" y="71456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51</xdr:row>
      <xdr:rowOff>11430</xdr:rowOff>
    </xdr:from>
    <xdr:to>
      <xdr:col>27</xdr:col>
      <xdr:colOff>1491</xdr:colOff>
      <xdr:row>58</xdr:row>
      <xdr:rowOff>49</xdr:rowOff>
    </xdr:to>
    <xdr:sp macro="" textlink="">
      <xdr:nvSpPr>
        <xdr:cNvPr id="303" name="左大かっこ 302">
          <a:extLst>
            <a:ext uri="{FF2B5EF4-FFF2-40B4-BE49-F238E27FC236}">
              <a16:creationId xmlns:a16="http://schemas.microsoft.com/office/drawing/2014/main" id="{F754391F-3602-444F-801F-4A9BCD4FC6D6}"/>
            </a:ext>
          </a:extLst>
        </xdr:cNvPr>
        <xdr:cNvSpPr/>
      </xdr:nvSpPr>
      <xdr:spPr>
        <a:xfrm flipH="1">
          <a:off x="4429125" y="52311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58</xdr:row>
      <xdr:rowOff>11430</xdr:rowOff>
    </xdr:from>
    <xdr:to>
      <xdr:col>27</xdr:col>
      <xdr:colOff>1491</xdr:colOff>
      <xdr:row>65</xdr:row>
      <xdr:rowOff>49</xdr:rowOff>
    </xdr:to>
    <xdr:sp macro="" textlink="">
      <xdr:nvSpPr>
        <xdr:cNvPr id="304" name="左大かっこ 303">
          <a:extLst>
            <a:ext uri="{FF2B5EF4-FFF2-40B4-BE49-F238E27FC236}">
              <a16:creationId xmlns:a16="http://schemas.microsoft.com/office/drawing/2014/main" id="{DCDC60A1-23FD-4860-B255-4AC637DA5C30}"/>
            </a:ext>
          </a:extLst>
        </xdr:cNvPr>
        <xdr:cNvSpPr/>
      </xdr:nvSpPr>
      <xdr:spPr>
        <a:xfrm flipH="1">
          <a:off x="4429125" y="58693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65</xdr:row>
      <xdr:rowOff>11430</xdr:rowOff>
    </xdr:from>
    <xdr:to>
      <xdr:col>27</xdr:col>
      <xdr:colOff>1491</xdr:colOff>
      <xdr:row>72</xdr:row>
      <xdr:rowOff>48</xdr:rowOff>
    </xdr:to>
    <xdr:sp macro="" textlink="">
      <xdr:nvSpPr>
        <xdr:cNvPr id="305" name="左大かっこ 304">
          <a:extLst>
            <a:ext uri="{FF2B5EF4-FFF2-40B4-BE49-F238E27FC236}">
              <a16:creationId xmlns:a16="http://schemas.microsoft.com/office/drawing/2014/main" id="{58AE6C54-B873-483F-9789-7EFCF8093330}"/>
            </a:ext>
          </a:extLst>
        </xdr:cNvPr>
        <xdr:cNvSpPr/>
      </xdr:nvSpPr>
      <xdr:spPr>
        <a:xfrm flipH="1">
          <a:off x="4429125" y="650748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82</xdr:row>
      <xdr:rowOff>11430</xdr:rowOff>
    </xdr:from>
    <xdr:to>
      <xdr:col>22</xdr:col>
      <xdr:colOff>78323</xdr:colOff>
      <xdr:row>89</xdr:row>
      <xdr:rowOff>49</xdr:rowOff>
    </xdr:to>
    <xdr:sp macro="" textlink="">
      <xdr:nvSpPr>
        <xdr:cNvPr id="306" name="左大かっこ 305">
          <a:extLst>
            <a:ext uri="{FF2B5EF4-FFF2-40B4-BE49-F238E27FC236}">
              <a16:creationId xmlns:a16="http://schemas.microsoft.com/office/drawing/2014/main" id="{826293EC-08BE-4FE9-B176-00A991A3902D}"/>
            </a:ext>
          </a:extLst>
        </xdr:cNvPr>
        <xdr:cNvSpPr/>
      </xdr:nvSpPr>
      <xdr:spPr>
        <a:xfrm>
          <a:off x="3678555" y="81648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82</xdr:row>
      <xdr:rowOff>11430</xdr:rowOff>
    </xdr:from>
    <xdr:to>
      <xdr:col>27</xdr:col>
      <xdr:colOff>1491</xdr:colOff>
      <xdr:row>89</xdr:row>
      <xdr:rowOff>49</xdr:rowOff>
    </xdr:to>
    <xdr:sp macro="" textlink="">
      <xdr:nvSpPr>
        <xdr:cNvPr id="307" name="左大かっこ 306">
          <a:extLst>
            <a:ext uri="{FF2B5EF4-FFF2-40B4-BE49-F238E27FC236}">
              <a16:creationId xmlns:a16="http://schemas.microsoft.com/office/drawing/2014/main" id="{DB812FBA-6543-4742-9AEA-EDD373C7C1E3}"/>
            </a:ext>
          </a:extLst>
        </xdr:cNvPr>
        <xdr:cNvSpPr/>
      </xdr:nvSpPr>
      <xdr:spPr>
        <a:xfrm flipH="1">
          <a:off x="4429125" y="81648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89</xdr:row>
      <xdr:rowOff>11430</xdr:rowOff>
    </xdr:from>
    <xdr:to>
      <xdr:col>22</xdr:col>
      <xdr:colOff>78323</xdr:colOff>
      <xdr:row>96</xdr:row>
      <xdr:rowOff>49</xdr:rowOff>
    </xdr:to>
    <xdr:sp macro="" textlink="">
      <xdr:nvSpPr>
        <xdr:cNvPr id="308" name="左大かっこ 307">
          <a:extLst>
            <a:ext uri="{FF2B5EF4-FFF2-40B4-BE49-F238E27FC236}">
              <a16:creationId xmlns:a16="http://schemas.microsoft.com/office/drawing/2014/main" id="{FB04EBC6-8583-4774-90BD-5CC558F2B43E}"/>
            </a:ext>
          </a:extLst>
        </xdr:cNvPr>
        <xdr:cNvSpPr/>
      </xdr:nvSpPr>
      <xdr:spPr>
        <a:xfrm>
          <a:off x="3678555" y="88030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89</xdr:row>
      <xdr:rowOff>11430</xdr:rowOff>
    </xdr:from>
    <xdr:to>
      <xdr:col>27</xdr:col>
      <xdr:colOff>1491</xdr:colOff>
      <xdr:row>96</xdr:row>
      <xdr:rowOff>49</xdr:rowOff>
    </xdr:to>
    <xdr:sp macro="" textlink="">
      <xdr:nvSpPr>
        <xdr:cNvPr id="309" name="左大かっこ 308">
          <a:extLst>
            <a:ext uri="{FF2B5EF4-FFF2-40B4-BE49-F238E27FC236}">
              <a16:creationId xmlns:a16="http://schemas.microsoft.com/office/drawing/2014/main" id="{FA3C048D-06AF-4B2A-9C56-FDD35473FB06}"/>
            </a:ext>
          </a:extLst>
        </xdr:cNvPr>
        <xdr:cNvSpPr/>
      </xdr:nvSpPr>
      <xdr:spPr>
        <a:xfrm flipH="1">
          <a:off x="4429125" y="88030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96</xdr:row>
      <xdr:rowOff>11430</xdr:rowOff>
    </xdr:from>
    <xdr:to>
      <xdr:col>22</xdr:col>
      <xdr:colOff>78323</xdr:colOff>
      <xdr:row>103</xdr:row>
      <xdr:rowOff>49</xdr:rowOff>
    </xdr:to>
    <xdr:sp macro="" textlink="">
      <xdr:nvSpPr>
        <xdr:cNvPr id="310" name="左大かっこ 309">
          <a:extLst>
            <a:ext uri="{FF2B5EF4-FFF2-40B4-BE49-F238E27FC236}">
              <a16:creationId xmlns:a16="http://schemas.microsoft.com/office/drawing/2014/main" id="{F6B74D7E-7B00-4932-9320-FEC961DA42E8}"/>
            </a:ext>
          </a:extLst>
        </xdr:cNvPr>
        <xdr:cNvSpPr/>
      </xdr:nvSpPr>
      <xdr:spPr>
        <a:xfrm>
          <a:off x="3678555" y="9441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96</xdr:row>
      <xdr:rowOff>11430</xdr:rowOff>
    </xdr:from>
    <xdr:to>
      <xdr:col>27</xdr:col>
      <xdr:colOff>1491</xdr:colOff>
      <xdr:row>103</xdr:row>
      <xdr:rowOff>49</xdr:rowOff>
    </xdr:to>
    <xdr:sp macro="" textlink="">
      <xdr:nvSpPr>
        <xdr:cNvPr id="311" name="左大かっこ 310">
          <a:extLst>
            <a:ext uri="{FF2B5EF4-FFF2-40B4-BE49-F238E27FC236}">
              <a16:creationId xmlns:a16="http://schemas.microsoft.com/office/drawing/2014/main" id="{BB98C0A5-2089-47C2-A1F1-1AE34CE54859}"/>
            </a:ext>
          </a:extLst>
        </xdr:cNvPr>
        <xdr:cNvSpPr/>
      </xdr:nvSpPr>
      <xdr:spPr>
        <a:xfrm flipH="1">
          <a:off x="4429125" y="9441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103</xdr:row>
      <xdr:rowOff>11430</xdr:rowOff>
    </xdr:from>
    <xdr:to>
      <xdr:col>22</xdr:col>
      <xdr:colOff>78323</xdr:colOff>
      <xdr:row>110</xdr:row>
      <xdr:rowOff>48</xdr:rowOff>
    </xdr:to>
    <xdr:sp macro="" textlink="">
      <xdr:nvSpPr>
        <xdr:cNvPr id="312" name="左大かっこ 311">
          <a:extLst>
            <a:ext uri="{FF2B5EF4-FFF2-40B4-BE49-F238E27FC236}">
              <a16:creationId xmlns:a16="http://schemas.microsoft.com/office/drawing/2014/main" id="{DBC7F561-86CA-4ABC-BDF8-853DE732355A}"/>
            </a:ext>
          </a:extLst>
        </xdr:cNvPr>
        <xdr:cNvSpPr/>
      </xdr:nvSpPr>
      <xdr:spPr>
        <a:xfrm>
          <a:off x="3678555" y="100793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103</xdr:row>
      <xdr:rowOff>11430</xdr:rowOff>
    </xdr:from>
    <xdr:to>
      <xdr:col>27</xdr:col>
      <xdr:colOff>1491</xdr:colOff>
      <xdr:row>110</xdr:row>
      <xdr:rowOff>48</xdr:rowOff>
    </xdr:to>
    <xdr:sp macro="" textlink="">
      <xdr:nvSpPr>
        <xdr:cNvPr id="313" name="左大かっこ 312">
          <a:extLst>
            <a:ext uri="{FF2B5EF4-FFF2-40B4-BE49-F238E27FC236}">
              <a16:creationId xmlns:a16="http://schemas.microsoft.com/office/drawing/2014/main" id="{BFF450C9-BBD0-4A61-B387-04470CEF1C7D}"/>
            </a:ext>
          </a:extLst>
        </xdr:cNvPr>
        <xdr:cNvSpPr/>
      </xdr:nvSpPr>
      <xdr:spPr>
        <a:xfrm flipH="1">
          <a:off x="4429125" y="100793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110</xdr:row>
      <xdr:rowOff>11430</xdr:rowOff>
    </xdr:from>
    <xdr:to>
      <xdr:col>22</xdr:col>
      <xdr:colOff>78323</xdr:colOff>
      <xdr:row>117</xdr:row>
      <xdr:rowOff>49</xdr:rowOff>
    </xdr:to>
    <xdr:sp macro="" textlink="">
      <xdr:nvSpPr>
        <xdr:cNvPr id="314" name="左大かっこ 313">
          <a:extLst>
            <a:ext uri="{FF2B5EF4-FFF2-40B4-BE49-F238E27FC236}">
              <a16:creationId xmlns:a16="http://schemas.microsoft.com/office/drawing/2014/main" id="{F30D8334-E3C0-4ABE-B9F9-C3BDCCABF08F}"/>
            </a:ext>
          </a:extLst>
        </xdr:cNvPr>
        <xdr:cNvSpPr/>
      </xdr:nvSpPr>
      <xdr:spPr>
        <a:xfrm>
          <a:off x="3678555" y="107175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110</xdr:row>
      <xdr:rowOff>11430</xdr:rowOff>
    </xdr:from>
    <xdr:to>
      <xdr:col>27</xdr:col>
      <xdr:colOff>1491</xdr:colOff>
      <xdr:row>117</xdr:row>
      <xdr:rowOff>49</xdr:rowOff>
    </xdr:to>
    <xdr:sp macro="" textlink="">
      <xdr:nvSpPr>
        <xdr:cNvPr id="315" name="左大かっこ 314">
          <a:extLst>
            <a:ext uri="{FF2B5EF4-FFF2-40B4-BE49-F238E27FC236}">
              <a16:creationId xmlns:a16="http://schemas.microsoft.com/office/drawing/2014/main" id="{44A1124B-168B-444B-B398-9E9B553ACBB2}"/>
            </a:ext>
          </a:extLst>
        </xdr:cNvPr>
        <xdr:cNvSpPr/>
      </xdr:nvSpPr>
      <xdr:spPr>
        <a:xfrm flipH="1">
          <a:off x="4429125" y="107175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96</xdr:row>
      <xdr:rowOff>11430</xdr:rowOff>
    </xdr:from>
    <xdr:to>
      <xdr:col>22</xdr:col>
      <xdr:colOff>78323</xdr:colOff>
      <xdr:row>103</xdr:row>
      <xdr:rowOff>49</xdr:rowOff>
    </xdr:to>
    <xdr:sp macro="" textlink="">
      <xdr:nvSpPr>
        <xdr:cNvPr id="316" name="左大かっこ 315">
          <a:extLst>
            <a:ext uri="{FF2B5EF4-FFF2-40B4-BE49-F238E27FC236}">
              <a16:creationId xmlns:a16="http://schemas.microsoft.com/office/drawing/2014/main" id="{EF088DBB-B998-4E22-91F7-71333436AB72}"/>
            </a:ext>
          </a:extLst>
        </xdr:cNvPr>
        <xdr:cNvSpPr/>
      </xdr:nvSpPr>
      <xdr:spPr>
        <a:xfrm>
          <a:off x="3678555" y="9441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96</xdr:row>
      <xdr:rowOff>11430</xdr:rowOff>
    </xdr:from>
    <xdr:to>
      <xdr:col>27</xdr:col>
      <xdr:colOff>1491</xdr:colOff>
      <xdr:row>103</xdr:row>
      <xdr:rowOff>49</xdr:rowOff>
    </xdr:to>
    <xdr:sp macro="" textlink="">
      <xdr:nvSpPr>
        <xdr:cNvPr id="317" name="左大かっこ 316">
          <a:extLst>
            <a:ext uri="{FF2B5EF4-FFF2-40B4-BE49-F238E27FC236}">
              <a16:creationId xmlns:a16="http://schemas.microsoft.com/office/drawing/2014/main" id="{B25C1543-5323-43CF-85EE-C38EBBF144F3}"/>
            </a:ext>
          </a:extLst>
        </xdr:cNvPr>
        <xdr:cNvSpPr/>
      </xdr:nvSpPr>
      <xdr:spPr>
        <a:xfrm flipH="1">
          <a:off x="4429125" y="9441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103</xdr:row>
      <xdr:rowOff>11430</xdr:rowOff>
    </xdr:from>
    <xdr:to>
      <xdr:col>22</xdr:col>
      <xdr:colOff>78323</xdr:colOff>
      <xdr:row>110</xdr:row>
      <xdr:rowOff>48</xdr:rowOff>
    </xdr:to>
    <xdr:sp macro="" textlink="">
      <xdr:nvSpPr>
        <xdr:cNvPr id="318" name="左大かっこ 317">
          <a:extLst>
            <a:ext uri="{FF2B5EF4-FFF2-40B4-BE49-F238E27FC236}">
              <a16:creationId xmlns:a16="http://schemas.microsoft.com/office/drawing/2014/main" id="{E850D31F-3686-474F-919B-EEA5F98DCB97}"/>
            </a:ext>
          </a:extLst>
        </xdr:cNvPr>
        <xdr:cNvSpPr/>
      </xdr:nvSpPr>
      <xdr:spPr>
        <a:xfrm>
          <a:off x="3678555" y="100793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103</xdr:row>
      <xdr:rowOff>11430</xdr:rowOff>
    </xdr:from>
    <xdr:to>
      <xdr:col>27</xdr:col>
      <xdr:colOff>1491</xdr:colOff>
      <xdr:row>110</xdr:row>
      <xdr:rowOff>48</xdr:rowOff>
    </xdr:to>
    <xdr:sp macro="" textlink="">
      <xdr:nvSpPr>
        <xdr:cNvPr id="319" name="左大かっこ 318">
          <a:extLst>
            <a:ext uri="{FF2B5EF4-FFF2-40B4-BE49-F238E27FC236}">
              <a16:creationId xmlns:a16="http://schemas.microsoft.com/office/drawing/2014/main" id="{4F446693-9692-4384-9224-371A7D1605DD}"/>
            </a:ext>
          </a:extLst>
        </xdr:cNvPr>
        <xdr:cNvSpPr/>
      </xdr:nvSpPr>
      <xdr:spPr>
        <a:xfrm flipH="1">
          <a:off x="4429125" y="100793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110</xdr:row>
      <xdr:rowOff>11430</xdr:rowOff>
    </xdr:from>
    <xdr:to>
      <xdr:col>22</xdr:col>
      <xdr:colOff>78323</xdr:colOff>
      <xdr:row>117</xdr:row>
      <xdr:rowOff>49</xdr:rowOff>
    </xdr:to>
    <xdr:sp macro="" textlink="">
      <xdr:nvSpPr>
        <xdr:cNvPr id="320" name="左大かっこ 319">
          <a:extLst>
            <a:ext uri="{FF2B5EF4-FFF2-40B4-BE49-F238E27FC236}">
              <a16:creationId xmlns:a16="http://schemas.microsoft.com/office/drawing/2014/main" id="{916A967B-D2AD-4E62-ACB2-8B9A2C061B59}"/>
            </a:ext>
          </a:extLst>
        </xdr:cNvPr>
        <xdr:cNvSpPr/>
      </xdr:nvSpPr>
      <xdr:spPr>
        <a:xfrm>
          <a:off x="3678555" y="107175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110</xdr:row>
      <xdr:rowOff>11430</xdr:rowOff>
    </xdr:from>
    <xdr:to>
      <xdr:col>27</xdr:col>
      <xdr:colOff>1491</xdr:colOff>
      <xdr:row>117</xdr:row>
      <xdr:rowOff>49</xdr:rowOff>
    </xdr:to>
    <xdr:sp macro="" textlink="">
      <xdr:nvSpPr>
        <xdr:cNvPr id="321" name="左大かっこ 320">
          <a:extLst>
            <a:ext uri="{FF2B5EF4-FFF2-40B4-BE49-F238E27FC236}">
              <a16:creationId xmlns:a16="http://schemas.microsoft.com/office/drawing/2014/main" id="{DE8D9CF0-90E0-4437-AB1E-88D3FD1FB077}"/>
            </a:ext>
          </a:extLst>
        </xdr:cNvPr>
        <xdr:cNvSpPr/>
      </xdr:nvSpPr>
      <xdr:spPr>
        <a:xfrm flipH="1">
          <a:off x="4429125" y="107175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82</xdr:row>
      <xdr:rowOff>11430</xdr:rowOff>
    </xdr:from>
    <xdr:to>
      <xdr:col>22</xdr:col>
      <xdr:colOff>78323</xdr:colOff>
      <xdr:row>89</xdr:row>
      <xdr:rowOff>49</xdr:rowOff>
    </xdr:to>
    <xdr:sp macro="" textlink="">
      <xdr:nvSpPr>
        <xdr:cNvPr id="322" name="左大かっこ 321">
          <a:extLst>
            <a:ext uri="{FF2B5EF4-FFF2-40B4-BE49-F238E27FC236}">
              <a16:creationId xmlns:a16="http://schemas.microsoft.com/office/drawing/2014/main" id="{7AD15CB8-C67D-4C0B-85E3-458E18B6F27E}"/>
            </a:ext>
          </a:extLst>
        </xdr:cNvPr>
        <xdr:cNvSpPr/>
      </xdr:nvSpPr>
      <xdr:spPr>
        <a:xfrm>
          <a:off x="3678555" y="81648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82</xdr:row>
      <xdr:rowOff>11430</xdr:rowOff>
    </xdr:from>
    <xdr:to>
      <xdr:col>27</xdr:col>
      <xdr:colOff>1491</xdr:colOff>
      <xdr:row>89</xdr:row>
      <xdr:rowOff>49</xdr:rowOff>
    </xdr:to>
    <xdr:sp macro="" textlink="">
      <xdr:nvSpPr>
        <xdr:cNvPr id="323" name="左大かっこ 322">
          <a:extLst>
            <a:ext uri="{FF2B5EF4-FFF2-40B4-BE49-F238E27FC236}">
              <a16:creationId xmlns:a16="http://schemas.microsoft.com/office/drawing/2014/main" id="{43E9A8FC-B5A7-4DD6-A373-B570BAA1E670}"/>
            </a:ext>
          </a:extLst>
        </xdr:cNvPr>
        <xdr:cNvSpPr/>
      </xdr:nvSpPr>
      <xdr:spPr>
        <a:xfrm flipH="1">
          <a:off x="4429125" y="81648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89</xdr:row>
      <xdr:rowOff>11430</xdr:rowOff>
    </xdr:from>
    <xdr:to>
      <xdr:col>22</xdr:col>
      <xdr:colOff>78323</xdr:colOff>
      <xdr:row>96</xdr:row>
      <xdr:rowOff>49</xdr:rowOff>
    </xdr:to>
    <xdr:sp macro="" textlink="">
      <xdr:nvSpPr>
        <xdr:cNvPr id="324" name="左大かっこ 323">
          <a:extLst>
            <a:ext uri="{FF2B5EF4-FFF2-40B4-BE49-F238E27FC236}">
              <a16:creationId xmlns:a16="http://schemas.microsoft.com/office/drawing/2014/main" id="{86BA9844-964D-4FD7-AD57-5571D7CC83E4}"/>
            </a:ext>
          </a:extLst>
        </xdr:cNvPr>
        <xdr:cNvSpPr/>
      </xdr:nvSpPr>
      <xdr:spPr>
        <a:xfrm>
          <a:off x="3678555" y="88030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89</xdr:row>
      <xdr:rowOff>11430</xdr:rowOff>
    </xdr:from>
    <xdr:to>
      <xdr:col>27</xdr:col>
      <xdr:colOff>1491</xdr:colOff>
      <xdr:row>96</xdr:row>
      <xdr:rowOff>49</xdr:rowOff>
    </xdr:to>
    <xdr:sp macro="" textlink="">
      <xdr:nvSpPr>
        <xdr:cNvPr id="325" name="左大かっこ 324">
          <a:extLst>
            <a:ext uri="{FF2B5EF4-FFF2-40B4-BE49-F238E27FC236}">
              <a16:creationId xmlns:a16="http://schemas.microsoft.com/office/drawing/2014/main" id="{0A04AE43-EC76-4F5F-B890-2421F4A857D2}"/>
            </a:ext>
          </a:extLst>
        </xdr:cNvPr>
        <xdr:cNvSpPr/>
      </xdr:nvSpPr>
      <xdr:spPr>
        <a:xfrm flipH="1">
          <a:off x="4429125" y="88030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96</xdr:row>
      <xdr:rowOff>11430</xdr:rowOff>
    </xdr:from>
    <xdr:to>
      <xdr:col>22</xdr:col>
      <xdr:colOff>78323</xdr:colOff>
      <xdr:row>103</xdr:row>
      <xdr:rowOff>49</xdr:rowOff>
    </xdr:to>
    <xdr:sp macro="" textlink="">
      <xdr:nvSpPr>
        <xdr:cNvPr id="326" name="左大かっこ 325">
          <a:extLst>
            <a:ext uri="{FF2B5EF4-FFF2-40B4-BE49-F238E27FC236}">
              <a16:creationId xmlns:a16="http://schemas.microsoft.com/office/drawing/2014/main" id="{AD3C04F3-4A92-4D91-A644-40ABA1DEB624}"/>
            </a:ext>
          </a:extLst>
        </xdr:cNvPr>
        <xdr:cNvSpPr/>
      </xdr:nvSpPr>
      <xdr:spPr>
        <a:xfrm>
          <a:off x="3678555" y="94411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96</xdr:row>
      <xdr:rowOff>11430</xdr:rowOff>
    </xdr:from>
    <xdr:to>
      <xdr:col>27</xdr:col>
      <xdr:colOff>1491</xdr:colOff>
      <xdr:row>103</xdr:row>
      <xdr:rowOff>49</xdr:rowOff>
    </xdr:to>
    <xdr:sp macro="" textlink="">
      <xdr:nvSpPr>
        <xdr:cNvPr id="327" name="左大かっこ 326">
          <a:extLst>
            <a:ext uri="{FF2B5EF4-FFF2-40B4-BE49-F238E27FC236}">
              <a16:creationId xmlns:a16="http://schemas.microsoft.com/office/drawing/2014/main" id="{3C7D6ACC-9A24-4D8A-83A6-0D4950F0FC15}"/>
            </a:ext>
          </a:extLst>
        </xdr:cNvPr>
        <xdr:cNvSpPr/>
      </xdr:nvSpPr>
      <xdr:spPr>
        <a:xfrm flipH="1">
          <a:off x="4429125" y="9441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103</xdr:row>
      <xdr:rowOff>11430</xdr:rowOff>
    </xdr:from>
    <xdr:to>
      <xdr:col>22</xdr:col>
      <xdr:colOff>78323</xdr:colOff>
      <xdr:row>110</xdr:row>
      <xdr:rowOff>48</xdr:rowOff>
    </xdr:to>
    <xdr:sp macro="" textlink="">
      <xdr:nvSpPr>
        <xdr:cNvPr id="328" name="左大かっこ 327">
          <a:extLst>
            <a:ext uri="{FF2B5EF4-FFF2-40B4-BE49-F238E27FC236}">
              <a16:creationId xmlns:a16="http://schemas.microsoft.com/office/drawing/2014/main" id="{46462B2E-04BC-44A7-836E-0B53758DD8C2}"/>
            </a:ext>
          </a:extLst>
        </xdr:cNvPr>
        <xdr:cNvSpPr/>
      </xdr:nvSpPr>
      <xdr:spPr>
        <a:xfrm>
          <a:off x="3678555" y="100793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103</xdr:row>
      <xdr:rowOff>11430</xdr:rowOff>
    </xdr:from>
    <xdr:to>
      <xdr:col>27</xdr:col>
      <xdr:colOff>1491</xdr:colOff>
      <xdr:row>110</xdr:row>
      <xdr:rowOff>48</xdr:rowOff>
    </xdr:to>
    <xdr:sp macro="" textlink="">
      <xdr:nvSpPr>
        <xdr:cNvPr id="329" name="左大かっこ 328">
          <a:extLst>
            <a:ext uri="{FF2B5EF4-FFF2-40B4-BE49-F238E27FC236}">
              <a16:creationId xmlns:a16="http://schemas.microsoft.com/office/drawing/2014/main" id="{154706B6-8BA0-4558-AA39-9209992EA0DC}"/>
            </a:ext>
          </a:extLst>
        </xdr:cNvPr>
        <xdr:cNvSpPr/>
      </xdr:nvSpPr>
      <xdr:spPr>
        <a:xfrm flipH="1">
          <a:off x="4429125" y="100793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110</xdr:row>
      <xdr:rowOff>11430</xdr:rowOff>
    </xdr:from>
    <xdr:to>
      <xdr:col>22</xdr:col>
      <xdr:colOff>78323</xdr:colOff>
      <xdr:row>117</xdr:row>
      <xdr:rowOff>49</xdr:rowOff>
    </xdr:to>
    <xdr:sp macro="" textlink="">
      <xdr:nvSpPr>
        <xdr:cNvPr id="330" name="左大かっこ 329">
          <a:extLst>
            <a:ext uri="{FF2B5EF4-FFF2-40B4-BE49-F238E27FC236}">
              <a16:creationId xmlns:a16="http://schemas.microsoft.com/office/drawing/2014/main" id="{14D64A04-865E-4292-9654-03D9DD885557}"/>
            </a:ext>
          </a:extLst>
        </xdr:cNvPr>
        <xdr:cNvSpPr/>
      </xdr:nvSpPr>
      <xdr:spPr>
        <a:xfrm>
          <a:off x="3678555" y="107175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110</xdr:row>
      <xdr:rowOff>11430</xdr:rowOff>
    </xdr:from>
    <xdr:to>
      <xdr:col>27</xdr:col>
      <xdr:colOff>1491</xdr:colOff>
      <xdr:row>117</xdr:row>
      <xdr:rowOff>49</xdr:rowOff>
    </xdr:to>
    <xdr:sp macro="" textlink="">
      <xdr:nvSpPr>
        <xdr:cNvPr id="331" name="左大かっこ 330">
          <a:extLst>
            <a:ext uri="{FF2B5EF4-FFF2-40B4-BE49-F238E27FC236}">
              <a16:creationId xmlns:a16="http://schemas.microsoft.com/office/drawing/2014/main" id="{7327552F-4BA3-4513-A21A-9A688568CF53}"/>
            </a:ext>
          </a:extLst>
        </xdr:cNvPr>
        <xdr:cNvSpPr/>
      </xdr:nvSpPr>
      <xdr:spPr>
        <a:xfrm flipH="1">
          <a:off x="4429125" y="107175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89</xdr:row>
      <xdr:rowOff>11430</xdr:rowOff>
    </xdr:from>
    <xdr:to>
      <xdr:col>27</xdr:col>
      <xdr:colOff>1491</xdr:colOff>
      <xdr:row>96</xdr:row>
      <xdr:rowOff>49</xdr:rowOff>
    </xdr:to>
    <xdr:sp macro="" textlink="">
      <xdr:nvSpPr>
        <xdr:cNvPr id="332" name="左大かっこ 331">
          <a:extLst>
            <a:ext uri="{FF2B5EF4-FFF2-40B4-BE49-F238E27FC236}">
              <a16:creationId xmlns:a16="http://schemas.microsoft.com/office/drawing/2014/main" id="{19DB8EB7-4C4C-4C1D-B97F-75B9A50D7888}"/>
            </a:ext>
          </a:extLst>
        </xdr:cNvPr>
        <xdr:cNvSpPr/>
      </xdr:nvSpPr>
      <xdr:spPr>
        <a:xfrm flipH="1">
          <a:off x="4429125" y="88030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96</xdr:row>
      <xdr:rowOff>11430</xdr:rowOff>
    </xdr:from>
    <xdr:to>
      <xdr:col>27</xdr:col>
      <xdr:colOff>1491</xdr:colOff>
      <xdr:row>103</xdr:row>
      <xdr:rowOff>49</xdr:rowOff>
    </xdr:to>
    <xdr:sp macro="" textlink="">
      <xdr:nvSpPr>
        <xdr:cNvPr id="333" name="左大かっこ 332">
          <a:extLst>
            <a:ext uri="{FF2B5EF4-FFF2-40B4-BE49-F238E27FC236}">
              <a16:creationId xmlns:a16="http://schemas.microsoft.com/office/drawing/2014/main" id="{FD634794-4AD6-41A2-B693-4B9729DBBCC6}"/>
            </a:ext>
          </a:extLst>
        </xdr:cNvPr>
        <xdr:cNvSpPr/>
      </xdr:nvSpPr>
      <xdr:spPr>
        <a:xfrm flipH="1">
          <a:off x="4429125" y="94411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103</xdr:row>
      <xdr:rowOff>11430</xdr:rowOff>
    </xdr:from>
    <xdr:to>
      <xdr:col>27</xdr:col>
      <xdr:colOff>1491</xdr:colOff>
      <xdr:row>110</xdr:row>
      <xdr:rowOff>48</xdr:rowOff>
    </xdr:to>
    <xdr:sp macro="" textlink="">
      <xdr:nvSpPr>
        <xdr:cNvPr id="334" name="左大かっこ 333">
          <a:extLst>
            <a:ext uri="{FF2B5EF4-FFF2-40B4-BE49-F238E27FC236}">
              <a16:creationId xmlns:a16="http://schemas.microsoft.com/office/drawing/2014/main" id="{B8B3C398-9C3A-42DB-B245-CF5EB97619E3}"/>
            </a:ext>
          </a:extLst>
        </xdr:cNvPr>
        <xdr:cNvSpPr/>
      </xdr:nvSpPr>
      <xdr:spPr>
        <a:xfrm flipH="1">
          <a:off x="4429125" y="100793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124</xdr:row>
      <xdr:rowOff>11430</xdr:rowOff>
    </xdr:from>
    <xdr:to>
      <xdr:col>22</xdr:col>
      <xdr:colOff>78323</xdr:colOff>
      <xdr:row>131</xdr:row>
      <xdr:rowOff>49</xdr:rowOff>
    </xdr:to>
    <xdr:sp macro="" textlink="">
      <xdr:nvSpPr>
        <xdr:cNvPr id="335" name="左大かっこ 334">
          <a:extLst>
            <a:ext uri="{FF2B5EF4-FFF2-40B4-BE49-F238E27FC236}">
              <a16:creationId xmlns:a16="http://schemas.microsoft.com/office/drawing/2014/main" id="{9E2375D1-2DD7-4FEE-B581-7AFA23940CDB}"/>
            </a:ext>
          </a:extLst>
        </xdr:cNvPr>
        <xdr:cNvSpPr/>
      </xdr:nvSpPr>
      <xdr:spPr>
        <a:xfrm>
          <a:off x="3678555" y="12279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124</xdr:row>
      <xdr:rowOff>11430</xdr:rowOff>
    </xdr:from>
    <xdr:to>
      <xdr:col>27</xdr:col>
      <xdr:colOff>1491</xdr:colOff>
      <xdr:row>131</xdr:row>
      <xdr:rowOff>49</xdr:rowOff>
    </xdr:to>
    <xdr:sp macro="" textlink="">
      <xdr:nvSpPr>
        <xdr:cNvPr id="336" name="左大かっこ 335">
          <a:extLst>
            <a:ext uri="{FF2B5EF4-FFF2-40B4-BE49-F238E27FC236}">
              <a16:creationId xmlns:a16="http://schemas.microsoft.com/office/drawing/2014/main" id="{A9A6D2E7-A63C-4A1D-BB14-D969943EDFBB}"/>
            </a:ext>
          </a:extLst>
        </xdr:cNvPr>
        <xdr:cNvSpPr/>
      </xdr:nvSpPr>
      <xdr:spPr>
        <a:xfrm flipH="1">
          <a:off x="4429125" y="12279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131</xdr:row>
      <xdr:rowOff>11430</xdr:rowOff>
    </xdr:from>
    <xdr:to>
      <xdr:col>22</xdr:col>
      <xdr:colOff>78323</xdr:colOff>
      <xdr:row>138</xdr:row>
      <xdr:rowOff>49</xdr:rowOff>
    </xdr:to>
    <xdr:sp macro="" textlink="">
      <xdr:nvSpPr>
        <xdr:cNvPr id="337" name="左大かっこ 336">
          <a:extLst>
            <a:ext uri="{FF2B5EF4-FFF2-40B4-BE49-F238E27FC236}">
              <a16:creationId xmlns:a16="http://schemas.microsoft.com/office/drawing/2014/main" id="{52B5D71B-0F54-44C2-9693-EE4CFE3F6B58}"/>
            </a:ext>
          </a:extLst>
        </xdr:cNvPr>
        <xdr:cNvSpPr/>
      </xdr:nvSpPr>
      <xdr:spPr>
        <a:xfrm>
          <a:off x="3678555" y="129178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131</xdr:row>
      <xdr:rowOff>11430</xdr:rowOff>
    </xdr:from>
    <xdr:to>
      <xdr:col>27</xdr:col>
      <xdr:colOff>1491</xdr:colOff>
      <xdr:row>138</xdr:row>
      <xdr:rowOff>49</xdr:rowOff>
    </xdr:to>
    <xdr:sp macro="" textlink="">
      <xdr:nvSpPr>
        <xdr:cNvPr id="338" name="左大かっこ 337">
          <a:extLst>
            <a:ext uri="{FF2B5EF4-FFF2-40B4-BE49-F238E27FC236}">
              <a16:creationId xmlns:a16="http://schemas.microsoft.com/office/drawing/2014/main" id="{18E3B2C8-B005-4A2B-A34C-404DCF1AA0C5}"/>
            </a:ext>
          </a:extLst>
        </xdr:cNvPr>
        <xdr:cNvSpPr/>
      </xdr:nvSpPr>
      <xdr:spPr>
        <a:xfrm flipH="1">
          <a:off x="4429125" y="129178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138</xdr:row>
      <xdr:rowOff>11430</xdr:rowOff>
    </xdr:from>
    <xdr:to>
      <xdr:col>22</xdr:col>
      <xdr:colOff>78323</xdr:colOff>
      <xdr:row>145</xdr:row>
      <xdr:rowOff>49</xdr:rowOff>
    </xdr:to>
    <xdr:sp macro="" textlink="">
      <xdr:nvSpPr>
        <xdr:cNvPr id="339" name="左大かっこ 338">
          <a:extLst>
            <a:ext uri="{FF2B5EF4-FFF2-40B4-BE49-F238E27FC236}">
              <a16:creationId xmlns:a16="http://schemas.microsoft.com/office/drawing/2014/main" id="{4CAEB5DC-38AB-4FCA-95BC-17BB778DD72B}"/>
            </a:ext>
          </a:extLst>
        </xdr:cNvPr>
        <xdr:cNvSpPr/>
      </xdr:nvSpPr>
      <xdr:spPr>
        <a:xfrm>
          <a:off x="3678555" y="135559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138</xdr:row>
      <xdr:rowOff>11430</xdr:rowOff>
    </xdr:from>
    <xdr:to>
      <xdr:col>27</xdr:col>
      <xdr:colOff>1491</xdr:colOff>
      <xdr:row>145</xdr:row>
      <xdr:rowOff>49</xdr:rowOff>
    </xdr:to>
    <xdr:sp macro="" textlink="">
      <xdr:nvSpPr>
        <xdr:cNvPr id="340" name="左大かっこ 339">
          <a:extLst>
            <a:ext uri="{FF2B5EF4-FFF2-40B4-BE49-F238E27FC236}">
              <a16:creationId xmlns:a16="http://schemas.microsoft.com/office/drawing/2014/main" id="{2BEB04C6-2F64-4FFC-BEB0-F2B3BAA331CD}"/>
            </a:ext>
          </a:extLst>
        </xdr:cNvPr>
        <xdr:cNvSpPr/>
      </xdr:nvSpPr>
      <xdr:spPr>
        <a:xfrm flipH="1">
          <a:off x="4429125" y="135559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145</xdr:row>
      <xdr:rowOff>11430</xdr:rowOff>
    </xdr:from>
    <xdr:to>
      <xdr:col>22</xdr:col>
      <xdr:colOff>78323</xdr:colOff>
      <xdr:row>152</xdr:row>
      <xdr:rowOff>48</xdr:rowOff>
    </xdr:to>
    <xdr:sp macro="" textlink="">
      <xdr:nvSpPr>
        <xdr:cNvPr id="341" name="左大かっこ 340">
          <a:extLst>
            <a:ext uri="{FF2B5EF4-FFF2-40B4-BE49-F238E27FC236}">
              <a16:creationId xmlns:a16="http://schemas.microsoft.com/office/drawing/2014/main" id="{16552570-9AD4-4475-87CF-C02EAE98FE02}"/>
            </a:ext>
          </a:extLst>
        </xdr:cNvPr>
        <xdr:cNvSpPr/>
      </xdr:nvSpPr>
      <xdr:spPr>
        <a:xfrm>
          <a:off x="3678555" y="141941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145</xdr:row>
      <xdr:rowOff>11430</xdr:rowOff>
    </xdr:from>
    <xdr:to>
      <xdr:col>27</xdr:col>
      <xdr:colOff>1491</xdr:colOff>
      <xdr:row>152</xdr:row>
      <xdr:rowOff>48</xdr:rowOff>
    </xdr:to>
    <xdr:sp macro="" textlink="">
      <xdr:nvSpPr>
        <xdr:cNvPr id="342" name="左大かっこ 341">
          <a:extLst>
            <a:ext uri="{FF2B5EF4-FFF2-40B4-BE49-F238E27FC236}">
              <a16:creationId xmlns:a16="http://schemas.microsoft.com/office/drawing/2014/main" id="{C23FB838-FE0D-48A3-829E-294155382DAD}"/>
            </a:ext>
          </a:extLst>
        </xdr:cNvPr>
        <xdr:cNvSpPr/>
      </xdr:nvSpPr>
      <xdr:spPr>
        <a:xfrm flipH="1">
          <a:off x="4429125" y="141941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152</xdr:row>
      <xdr:rowOff>11430</xdr:rowOff>
    </xdr:from>
    <xdr:to>
      <xdr:col>22</xdr:col>
      <xdr:colOff>78323</xdr:colOff>
      <xdr:row>159</xdr:row>
      <xdr:rowOff>49</xdr:rowOff>
    </xdr:to>
    <xdr:sp macro="" textlink="">
      <xdr:nvSpPr>
        <xdr:cNvPr id="343" name="左大かっこ 342">
          <a:extLst>
            <a:ext uri="{FF2B5EF4-FFF2-40B4-BE49-F238E27FC236}">
              <a16:creationId xmlns:a16="http://schemas.microsoft.com/office/drawing/2014/main" id="{AAF31EEF-DFB9-42EA-9170-46603CA4CF9B}"/>
            </a:ext>
          </a:extLst>
        </xdr:cNvPr>
        <xdr:cNvSpPr/>
      </xdr:nvSpPr>
      <xdr:spPr>
        <a:xfrm>
          <a:off x="3678555" y="1483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152</xdr:row>
      <xdr:rowOff>11430</xdr:rowOff>
    </xdr:from>
    <xdr:to>
      <xdr:col>27</xdr:col>
      <xdr:colOff>1491</xdr:colOff>
      <xdr:row>159</xdr:row>
      <xdr:rowOff>49</xdr:rowOff>
    </xdr:to>
    <xdr:sp macro="" textlink="">
      <xdr:nvSpPr>
        <xdr:cNvPr id="344" name="左大かっこ 343">
          <a:extLst>
            <a:ext uri="{FF2B5EF4-FFF2-40B4-BE49-F238E27FC236}">
              <a16:creationId xmlns:a16="http://schemas.microsoft.com/office/drawing/2014/main" id="{0E122C20-C3A3-4CFE-9407-4FE3071598B0}"/>
            </a:ext>
          </a:extLst>
        </xdr:cNvPr>
        <xdr:cNvSpPr/>
      </xdr:nvSpPr>
      <xdr:spPr>
        <a:xfrm flipH="1">
          <a:off x="4429125" y="1483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138</xdr:row>
      <xdr:rowOff>11430</xdr:rowOff>
    </xdr:from>
    <xdr:to>
      <xdr:col>22</xdr:col>
      <xdr:colOff>78323</xdr:colOff>
      <xdr:row>145</xdr:row>
      <xdr:rowOff>49</xdr:rowOff>
    </xdr:to>
    <xdr:sp macro="" textlink="">
      <xdr:nvSpPr>
        <xdr:cNvPr id="345" name="左大かっこ 344">
          <a:extLst>
            <a:ext uri="{FF2B5EF4-FFF2-40B4-BE49-F238E27FC236}">
              <a16:creationId xmlns:a16="http://schemas.microsoft.com/office/drawing/2014/main" id="{A93DE1A6-BD24-4806-94A4-E5547075775B}"/>
            </a:ext>
          </a:extLst>
        </xdr:cNvPr>
        <xdr:cNvSpPr/>
      </xdr:nvSpPr>
      <xdr:spPr>
        <a:xfrm>
          <a:off x="3678555" y="135559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138</xdr:row>
      <xdr:rowOff>11430</xdr:rowOff>
    </xdr:from>
    <xdr:to>
      <xdr:col>27</xdr:col>
      <xdr:colOff>1491</xdr:colOff>
      <xdr:row>145</xdr:row>
      <xdr:rowOff>49</xdr:rowOff>
    </xdr:to>
    <xdr:sp macro="" textlink="">
      <xdr:nvSpPr>
        <xdr:cNvPr id="346" name="左大かっこ 345">
          <a:extLst>
            <a:ext uri="{FF2B5EF4-FFF2-40B4-BE49-F238E27FC236}">
              <a16:creationId xmlns:a16="http://schemas.microsoft.com/office/drawing/2014/main" id="{81ABD668-75EC-436B-B8CC-EC4674B61F8F}"/>
            </a:ext>
          </a:extLst>
        </xdr:cNvPr>
        <xdr:cNvSpPr/>
      </xdr:nvSpPr>
      <xdr:spPr>
        <a:xfrm flipH="1">
          <a:off x="4429125" y="135559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145</xdr:row>
      <xdr:rowOff>11430</xdr:rowOff>
    </xdr:from>
    <xdr:to>
      <xdr:col>22</xdr:col>
      <xdr:colOff>78323</xdr:colOff>
      <xdr:row>152</xdr:row>
      <xdr:rowOff>48</xdr:rowOff>
    </xdr:to>
    <xdr:sp macro="" textlink="">
      <xdr:nvSpPr>
        <xdr:cNvPr id="347" name="左大かっこ 346">
          <a:extLst>
            <a:ext uri="{FF2B5EF4-FFF2-40B4-BE49-F238E27FC236}">
              <a16:creationId xmlns:a16="http://schemas.microsoft.com/office/drawing/2014/main" id="{C0296B3B-A578-4159-845B-84E9B240C6A8}"/>
            </a:ext>
          </a:extLst>
        </xdr:cNvPr>
        <xdr:cNvSpPr/>
      </xdr:nvSpPr>
      <xdr:spPr>
        <a:xfrm>
          <a:off x="3678555" y="141941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145</xdr:row>
      <xdr:rowOff>11430</xdr:rowOff>
    </xdr:from>
    <xdr:to>
      <xdr:col>27</xdr:col>
      <xdr:colOff>1491</xdr:colOff>
      <xdr:row>152</xdr:row>
      <xdr:rowOff>48</xdr:rowOff>
    </xdr:to>
    <xdr:sp macro="" textlink="">
      <xdr:nvSpPr>
        <xdr:cNvPr id="348" name="左大かっこ 347">
          <a:extLst>
            <a:ext uri="{FF2B5EF4-FFF2-40B4-BE49-F238E27FC236}">
              <a16:creationId xmlns:a16="http://schemas.microsoft.com/office/drawing/2014/main" id="{FD7097B8-D914-48D5-9C9D-003C0D886B61}"/>
            </a:ext>
          </a:extLst>
        </xdr:cNvPr>
        <xdr:cNvSpPr/>
      </xdr:nvSpPr>
      <xdr:spPr>
        <a:xfrm flipH="1">
          <a:off x="4429125" y="141941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152</xdr:row>
      <xdr:rowOff>11430</xdr:rowOff>
    </xdr:from>
    <xdr:to>
      <xdr:col>22</xdr:col>
      <xdr:colOff>78323</xdr:colOff>
      <xdr:row>159</xdr:row>
      <xdr:rowOff>49</xdr:rowOff>
    </xdr:to>
    <xdr:sp macro="" textlink="">
      <xdr:nvSpPr>
        <xdr:cNvPr id="349" name="左大かっこ 348">
          <a:extLst>
            <a:ext uri="{FF2B5EF4-FFF2-40B4-BE49-F238E27FC236}">
              <a16:creationId xmlns:a16="http://schemas.microsoft.com/office/drawing/2014/main" id="{C7C871A5-C854-4950-B2DB-C3415EB3FCB2}"/>
            </a:ext>
          </a:extLst>
        </xdr:cNvPr>
        <xdr:cNvSpPr/>
      </xdr:nvSpPr>
      <xdr:spPr>
        <a:xfrm>
          <a:off x="3678555" y="1483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152</xdr:row>
      <xdr:rowOff>11430</xdr:rowOff>
    </xdr:from>
    <xdr:to>
      <xdr:col>27</xdr:col>
      <xdr:colOff>1491</xdr:colOff>
      <xdr:row>159</xdr:row>
      <xdr:rowOff>49</xdr:rowOff>
    </xdr:to>
    <xdr:sp macro="" textlink="">
      <xdr:nvSpPr>
        <xdr:cNvPr id="350" name="左大かっこ 349">
          <a:extLst>
            <a:ext uri="{FF2B5EF4-FFF2-40B4-BE49-F238E27FC236}">
              <a16:creationId xmlns:a16="http://schemas.microsoft.com/office/drawing/2014/main" id="{DECAF257-C414-406C-B7AD-94C43075D74A}"/>
            </a:ext>
          </a:extLst>
        </xdr:cNvPr>
        <xdr:cNvSpPr/>
      </xdr:nvSpPr>
      <xdr:spPr>
        <a:xfrm flipH="1">
          <a:off x="4429125" y="1483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124</xdr:row>
      <xdr:rowOff>11430</xdr:rowOff>
    </xdr:from>
    <xdr:to>
      <xdr:col>22</xdr:col>
      <xdr:colOff>78323</xdr:colOff>
      <xdr:row>131</xdr:row>
      <xdr:rowOff>49</xdr:rowOff>
    </xdr:to>
    <xdr:sp macro="" textlink="">
      <xdr:nvSpPr>
        <xdr:cNvPr id="351" name="左大かっこ 350">
          <a:extLst>
            <a:ext uri="{FF2B5EF4-FFF2-40B4-BE49-F238E27FC236}">
              <a16:creationId xmlns:a16="http://schemas.microsoft.com/office/drawing/2014/main" id="{2767A01A-BC3A-4E33-A0C4-53F9311028D7}"/>
            </a:ext>
          </a:extLst>
        </xdr:cNvPr>
        <xdr:cNvSpPr/>
      </xdr:nvSpPr>
      <xdr:spPr>
        <a:xfrm>
          <a:off x="3678555" y="122796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124</xdr:row>
      <xdr:rowOff>11430</xdr:rowOff>
    </xdr:from>
    <xdr:to>
      <xdr:col>27</xdr:col>
      <xdr:colOff>1491</xdr:colOff>
      <xdr:row>131</xdr:row>
      <xdr:rowOff>49</xdr:rowOff>
    </xdr:to>
    <xdr:sp macro="" textlink="">
      <xdr:nvSpPr>
        <xdr:cNvPr id="352" name="左大かっこ 351">
          <a:extLst>
            <a:ext uri="{FF2B5EF4-FFF2-40B4-BE49-F238E27FC236}">
              <a16:creationId xmlns:a16="http://schemas.microsoft.com/office/drawing/2014/main" id="{E4327B87-BF52-42B0-8032-D0EE1B676F9A}"/>
            </a:ext>
          </a:extLst>
        </xdr:cNvPr>
        <xdr:cNvSpPr/>
      </xdr:nvSpPr>
      <xdr:spPr>
        <a:xfrm flipH="1">
          <a:off x="4429125" y="122796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131</xdr:row>
      <xdr:rowOff>11430</xdr:rowOff>
    </xdr:from>
    <xdr:to>
      <xdr:col>22</xdr:col>
      <xdr:colOff>78323</xdr:colOff>
      <xdr:row>138</xdr:row>
      <xdr:rowOff>49</xdr:rowOff>
    </xdr:to>
    <xdr:sp macro="" textlink="">
      <xdr:nvSpPr>
        <xdr:cNvPr id="353" name="左大かっこ 352">
          <a:extLst>
            <a:ext uri="{FF2B5EF4-FFF2-40B4-BE49-F238E27FC236}">
              <a16:creationId xmlns:a16="http://schemas.microsoft.com/office/drawing/2014/main" id="{5EBF1972-6854-4550-882A-BD086126385B}"/>
            </a:ext>
          </a:extLst>
        </xdr:cNvPr>
        <xdr:cNvSpPr/>
      </xdr:nvSpPr>
      <xdr:spPr>
        <a:xfrm>
          <a:off x="3678555" y="129178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131</xdr:row>
      <xdr:rowOff>11430</xdr:rowOff>
    </xdr:from>
    <xdr:to>
      <xdr:col>27</xdr:col>
      <xdr:colOff>1491</xdr:colOff>
      <xdr:row>138</xdr:row>
      <xdr:rowOff>49</xdr:rowOff>
    </xdr:to>
    <xdr:sp macro="" textlink="">
      <xdr:nvSpPr>
        <xdr:cNvPr id="354" name="左大かっこ 353">
          <a:extLst>
            <a:ext uri="{FF2B5EF4-FFF2-40B4-BE49-F238E27FC236}">
              <a16:creationId xmlns:a16="http://schemas.microsoft.com/office/drawing/2014/main" id="{E1F7168C-5967-4010-B68C-9127C32BC069}"/>
            </a:ext>
          </a:extLst>
        </xdr:cNvPr>
        <xdr:cNvSpPr/>
      </xdr:nvSpPr>
      <xdr:spPr>
        <a:xfrm flipH="1">
          <a:off x="4429125" y="129178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138</xdr:row>
      <xdr:rowOff>11430</xdr:rowOff>
    </xdr:from>
    <xdr:to>
      <xdr:col>22</xdr:col>
      <xdr:colOff>78323</xdr:colOff>
      <xdr:row>145</xdr:row>
      <xdr:rowOff>49</xdr:rowOff>
    </xdr:to>
    <xdr:sp macro="" textlink="">
      <xdr:nvSpPr>
        <xdr:cNvPr id="355" name="左大かっこ 354">
          <a:extLst>
            <a:ext uri="{FF2B5EF4-FFF2-40B4-BE49-F238E27FC236}">
              <a16:creationId xmlns:a16="http://schemas.microsoft.com/office/drawing/2014/main" id="{917EC983-F513-46E2-877D-BBF28FDCDA38}"/>
            </a:ext>
          </a:extLst>
        </xdr:cNvPr>
        <xdr:cNvSpPr/>
      </xdr:nvSpPr>
      <xdr:spPr>
        <a:xfrm>
          <a:off x="3678555" y="135559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138</xdr:row>
      <xdr:rowOff>11430</xdr:rowOff>
    </xdr:from>
    <xdr:to>
      <xdr:col>27</xdr:col>
      <xdr:colOff>1491</xdr:colOff>
      <xdr:row>145</xdr:row>
      <xdr:rowOff>49</xdr:rowOff>
    </xdr:to>
    <xdr:sp macro="" textlink="">
      <xdr:nvSpPr>
        <xdr:cNvPr id="356" name="左大かっこ 355">
          <a:extLst>
            <a:ext uri="{FF2B5EF4-FFF2-40B4-BE49-F238E27FC236}">
              <a16:creationId xmlns:a16="http://schemas.microsoft.com/office/drawing/2014/main" id="{D4894223-87F4-40F7-BF2B-B9323551FCEC}"/>
            </a:ext>
          </a:extLst>
        </xdr:cNvPr>
        <xdr:cNvSpPr/>
      </xdr:nvSpPr>
      <xdr:spPr>
        <a:xfrm flipH="1">
          <a:off x="4429125" y="135559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145</xdr:row>
      <xdr:rowOff>11430</xdr:rowOff>
    </xdr:from>
    <xdr:to>
      <xdr:col>22</xdr:col>
      <xdr:colOff>78323</xdr:colOff>
      <xdr:row>152</xdr:row>
      <xdr:rowOff>48</xdr:rowOff>
    </xdr:to>
    <xdr:sp macro="" textlink="">
      <xdr:nvSpPr>
        <xdr:cNvPr id="357" name="左大かっこ 356">
          <a:extLst>
            <a:ext uri="{FF2B5EF4-FFF2-40B4-BE49-F238E27FC236}">
              <a16:creationId xmlns:a16="http://schemas.microsoft.com/office/drawing/2014/main" id="{4BD34A43-1224-4A83-A02E-12E83C8AC9A9}"/>
            </a:ext>
          </a:extLst>
        </xdr:cNvPr>
        <xdr:cNvSpPr/>
      </xdr:nvSpPr>
      <xdr:spPr>
        <a:xfrm>
          <a:off x="3678555" y="14194155"/>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145</xdr:row>
      <xdr:rowOff>11430</xdr:rowOff>
    </xdr:from>
    <xdr:to>
      <xdr:col>27</xdr:col>
      <xdr:colOff>1491</xdr:colOff>
      <xdr:row>152</xdr:row>
      <xdr:rowOff>48</xdr:rowOff>
    </xdr:to>
    <xdr:sp macro="" textlink="">
      <xdr:nvSpPr>
        <xdr:cNvPr id="358" name="左大かっこ 357">
          <a:extLst>
            <a:ext uri="{FF2B5EF4-FFF2-40B4-BE49-F238E27FC236}">
              <a16:creationId xmlns:a16="http://schemas.microsoft.com/office/drawing/2014/main" id="{570B2471-F6D3-4FAD-A033-6D6D3C8BF22A}"/>
            </a:ext>
          </a:extLst>
        </xdr:cNvPr>
        <xdr:cNvSpPr/>
      </xdr:nvSpPr>
      <xdr:spPr>
        <a:xfrm flipH="1">
          <a:off x="4429125" y="141941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152</xdr:row>
      <xdr:rowOff>11430</xdr:rowOff>
    </xdr:from>
    <xdr:to>
      <xdr:col>22</xdr:col>
      <xdr:colOff>78323</xdr:colOff>
      <xdr:row>159</xdr:row>
      <xdr:rowOff>49</xdr:rowOff>
    </xdr:to>
    <xdr:sp macro="" textlink="">
      <xdr:nvSpPr>
        <xdr:cNvPr id="359" name="左大かっこ 358">
          <a:extLst>
            <a:ext uri="{FF2B5EF4-FFF2-40B4-BE49-F238E27FC236}">
              <a16:creationId xmlns:a16="http://schemas.microsoft.com/office/drawing/2014/main" id="{9963DFA8-E4C0-4CB7-BBAF-CF3129CAB5F8}"/>
            </a:ext>
          </a:extLst>
        </xdr:cNvPr>
        <xdr:cNvSpPr/>
      </xdr:nvSpPr>
      <xdr:spPr>
        <a:xfrm>
          <a:off x="3678555" y="1483233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152</xdr:row>
      <xdr:rowOff>11430</xdr:rowOff>
    </xdr:from>
    <xdr:to>
      <xdr:col>27</xdr:col>
      <xdr:colOff>1491</xdr:colOff>
      <xdr:row>159</xdr:row>
      <xdr:rowOff>49</xdr:rowOff>
    </xdr:to>
    <xdr:sp macro="" textlink="">
      <xdr:nvSpPr>
        <xdr:cNvPr id="360" name="左大かっこ 359">
          <a:extLst>
            <a:ext uri="{FF2B5EF4-FFF2-40B4-BE49-F238E27FC236}">
              <a16:creationId xmlns:a16="http://schemas.microsoft.com/office/drawing/2014/main" id="{B9018B1A-5132-41E3-A9B7-5454E0C7807E}"/>
            </a:ext>
          </a:extLst>
        </xdr:cNvPr>
        <xdr:cNvSpPr/>
      </xdr:nvSpPr>
      <xdr:spPr>
        <a:xfrm flipH="1">
          <a:off x="4429125" y="1483233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131</xdr:row>
      <xdr:rowOff>11430</xdr:rowOff>
    </xdr:from>
    <xdr:to>
      <xdr:col>27</xdr:col>
      <xdr:colOff>1491</xdr:colOff>
      <xdr:row>138</xdr:row>
      <xdr:rowOff>49</xdr:rowOff>
    </xdr:to>
    <xdr:sp macro="" textlink="">
      <xdr:nvSpPr>
        <xdr:cNvPr id="361" name="左大かっこ 360">
          <a:extLst>
            <a:ext uri="{FF2B5EF4-FFF2-40B4-BE49-F238E27FC236}">
              <a16:creationId xmlns:a16="http://schemas.microsoft.com/office/drawing/2014/main" id="{C202D350-EAB7-4BFE-8550-150D9485C0D7}"/>
            </a:ext>
          </a:extLst>
        </xdr:cNvPr>
        <xdr:cNvSpPr/>
      </xdr:nvSpPr>
      <xdr:spPr>
        <a:xfrm flipH="1">
          <a:off x="4429125" y="129178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138</xdr:row>
      <xdr:rowOff>11430</xdr:rowOff>
    </xdr:from>
    <xdr:to>
      <xdr:col>27</xdr:col>
      <xdr:colOff>1491</xdr:colOff>
      <xdr:row>145</xdr:row>
      <xdr:rowOff>49</xdr:rowOff>
    </xdr:to>
    <xdr:sp macro="" textlink="">
      <xdr:nvSpPr>
        <xdr:cNvPr id="362" name="左大かっこ 361">
          <a:extLst>
            <a:ext uri="{FF2B5EF4-FFF2-40B4-BE49-F238E27FC236}">
              <a16:creationId xmlns:a16="http://schemas.microsoft.com/office/drawing/2014/main" id="{5D22C160-9743-46C3-BBBE-DC4DCCC3DB1D}"/>
            </a:ext>
          </a:extLst>
        </xdr:cNvPr>
        <xdr:cNvSpPr/>
      </xdr:nvSpPr>
      <xdr:spPr>
        <a:xfrm flipH="1">
          <a:off x="4429125" y="135559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145</xdr:row>
      <xdr:rowOff>11430</xdr:rowOff>
    </xdr:from>
    <xdr:to>
      <xdr:col>27</xdr:col>
      <xdr:colOff>1491</xdr:colOff>
      <xdr:row>152</xdr:row>
      <xdr:rowOff>48</xdr:rowOff>
    </xdr:to>
    <xdr:sp macro="" textlink="">
      <xdr:nvSpPr>
        <xdr:cNvPr id="363" name="左大かっこ 362">
          <a:extLst>
            <a:ext uri="{FF2B5EF4-FFF2-40B4-BE49-F238E27FC236}">
              <a16:creationId xmlns:a16="http://schemas.microsoft.com/office/drawing/2014/main" id="{5649F204-6B15-41BA-97BC-F10D32CB656F}"/>
            </a:ext>
          </a:extLst>
        </xdr:cNvPr>
        <xdr:cNvSpPr/>
      </xdr:nvSpPr>
      <xdr:spPr>
        <a:xfrm flipH="1">
          <a:off x="4429125" y="14194155"/>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162</xdr:row>
      <xdr:rowOff>11430</xdr:rowOff>
    </xdr:from>
    <xdr:to>
      <xdr:col>22</xdr:col>
      <xdr:colOff>78323</xdr:colOff>
      <xdr:row>169</xdr:row>
      <xdr:rowOff>49</xdr:rowOff>
    </xdr:to>
    <xdr:sp macro="" textlink="">
      <xdr:nvSpPr>
        <xdr:cNvPr id="364" name="左大かっこ 363">
          <a:extLst>
            <a:ext uri="{FF2B5EF4-FFF2-40B4-BE49-F238E27FC236}">
              <a16:creationId xmlns:a16="http://schemas.microsoft.com/office/drawing/2014/main" id="{ACEFD530-2F6A-4A7A-B9FA-EF0F0703146C}"/>
            </a:ext>
          </a:extLst>
        </xdr:cNvPr>
        <xdr:cNvSpPr/>
      </xdr:nvSpPr>
      <xdr:spPr>
        <a:xfrm>
          <a:off x="3678555" y="1585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162</xdr:row>
      <xdr:rowOff>11430</xdr:rowOff>
    </xdr:from>
    <xdr:to>
      <xdr:col>27</xdr:col>
      <xdr:colOff>1491</xdr:colOff>
      <xdr:row>169</xdr:row>
      <xdr:rowOff>49</xdr:rowOff>
    </xdr:to>
    <xdr:sp macro="" textlink="">
      <xdr:nvSpPr>
        <xdr:cNvPr id="365" name="左大かっこ 364">
          <a:extLst>
            <a:ext uri="{FF2B5EF4-FFF2-40B4-BE49-F238E27FC236}">
              <a16:creationId xmlns:a16="http://schemas.microsoft.com/office/drawing/2014/main" id="{5B2647C5-76F4-4CD0-8464-DE5AD90833E3}"/>
            </a:ext>
          </a:extLst>
        </xdr:cNvPr>
        <xdr:cNvSpPr/>
      </xdr:nvSpPr>
      <xdr:spPr>
        <a:xfrm flipH="1">
          <a:off x="4429125" y="1585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169</xdr:row>
      <xdr:rowOff>11430</xdr:rowOff>
    </xdr:from>
    <xdr:to>
      <xdr:col>22</xdr:col>
      <xdr:colOff>78323</xdr:colOff>
      <xdr:row>176</xdr:row>
      <xdr:rowOff>49</xdr:rowOff>
    </xdr:to>
    <xdr:sp macro="" textlink="">
      <xdr:nvSpPr>
        <xdr:cNvPr id="366" name="左大かっこ 365">
          <a:extLst>
            <a:ext uri="{FF2B5EF4-FFF2-40B4-BE49-F238E27FC236}">
              <a16:creationId xmlns:a16="http://schemas.microsoft.com/office/drawing/2014/main" id="{DD3169B0-2E09-4AFD-BB40-F86BE4EDFEDC}"/>
            </a:ext>
          </a:extLst>
        </xdr:cNvPr>
        <xdr:cNvSpPr/>
      </xdr:nvSpPr>
      <xdr:spPr>
        <a:xfrm>
          <a:off x="3678555" y="1648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169</xdr:row>
      <xdr:rowOff>11430</xdr:rowOff>
    </xdr:from>
    <xdr:to>
      <xdr:col>27</xdr:col>
      <xdr:colOff>1491</xdr:colOff>
      <xdr:row>176</xdr:row>
      <xdr:rowOff>49</xdr:rowOff>
    </xdr:to>
    <xdr:sp macro="" textlink="">
      <xdr:nvSpPr>
        <xdr:cNvPr id="367" name="左大かっこ 366">
          <a:extLst>
            <a:ext uri="{FF2B5EF4-FFF2-40B4-BE49-F238E27FC236}">
              <a16:creationId xmlns:a16="http://schemas.microsoft.com/office/drawing/2014/main" id="{326C4EB0-76DF-4A92-974B-5A5710AEAD13}"/>
            </a:ext>
          </a:extLst>
        </xdr:cNvPr>
        <xdr:cNvSpPr/>
      </xdr:nvSpPr>
      <xdr:spPr>
        <a:xfrm flipH="1">
          <a:off x="4429125" y="1648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176</xdr:row>
      <xdr:rowOff>11430</xdr:rowOff>
    </xdr:from>
    <xdr:to>
      <xdr:col>22</xdr:col>
      <xdr:colOff>78323</xdr:colOff>
      <xdr:row>183</xdr:row>
      <xdr:rowOff>49</xdr:rowOff>
    </xdr:to>
    <xdr:sp macro="" textlink="">
      <xdr:nvSpPr>
        <xdr:cNvPr id="368" name="左大かっこ 367">
          <a:extLst>
            <a:ext uri="{FF2B5EF4-FFF2-40B4-BE49-F238E27FC236}">
              <a16:creationId xmlns:a16="http://schemas.microsoft.com/office/drawing/2014/main" id="{1764635B-3D75-41C0-BDD1-BDB35665057B}"/>
            </a:ext>
          </a:extLst>
        </xdr:cNvPr>
        <xdr:cNvSpPr/>
      </xdr:nvSpPr>
      <xdr:spPr>
        <a:xfrm>
          <a:off x="3678555" y="1712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176</xdr:row>
      <xdr:rowOff>11430</xdr:rowOff>
    </xdr:from>
    <xdr:to>
      <xdr:col>27</xdr:col>
      <xdr:colOff>1491</xdr:colOff>
      <xdr:row>183</xdr:row>
      <xdr:rowOff>49</xdr:rowOff>
    </xdr:to>
    <xdr:sp macro="" textlink="">
      <xdr:nvSpPr>
        <xdr:cNvPr id="369" name="左大かっこ 368">
          <a:extLst>
            <a:ext uri="{FF2B5EF4-FFF2-40B4-BE49-F238E27FC236}">
              <a16:creationId xmlns:a16="http://schemas.microsoft.com/office/drawing/2014/main" id="{9F58907B-639E-42AC-BFFB-FBD72BE83EAB}"/>
            </a:ext>
          </a:extLst>
        </xdr:cNvPr>
        <xdr:cNvSpPr/>
      </xdr:nvSpPr>
      <xdr:spPr>
        <a:xfrm flipH="1">
          <a:off x="4429125" y="1712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183</xdr:row>
      <xdr:rowOff>11430</xdr:rowOff>
    </xdr:from>
    <xdr:to>
      <xdr:col>22</xdr:col>
      <xdr:colOff>78323</xdr:colOff>
      <xdr:row>190</xdr:row>
      <xdr:rowOff>48</xdr:rowOff>
    </xdr:to>
    <xdr:sp macro="" textlink="">
      <xdr:nvSpPr>
        <xdr:cNvPr id="370" name="左大かっこ 369">
          <a:extLst>
            <a:ext uri="{FF2B5EF4-FFF2-40B4-BE49-F238E27FC236}">
              <a16:creationId xmlns:a16="http://schemas.microsoft.com/office/drawing/2014/main" id="{B69ADBEE-B592-460A-93BE-AD4E26DB2C53}"/>
            </a:ext>
          </a:extLst>
        </xdr:cNvPr>
        <xdr:cNvSpPr/>
      </xdr:nvSpPr>
      <xdr:spPr>
        <a:xfrm>
          <a:off x="3678555" y="1776603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183</xdr:row>
      <xdr:rowOff>11430</xdr:rowOff>
    </xdr:from>
    <xdr:to>
      <xdr:col>27</xdr:col>
      <xdr:colOff>1491</xdr:colOff>
      <xdr:row>190</xdr:row>
      <xdr:rowOff>48</xdr:rowOff>
    </xdr:to>
    <xdr:sp macro="" textlink="">
      <xdr:nvSpPr>
        <xdr:cNvPr id="371" name="左大かっこ 370">
          <a:extLst>
            <a:ext uri="{FF2B5EF4-FFF2-40B4-BE49-F238E27FC236}">
              <a16:creationId xmlns:a16="http://schemas.microsoft.com/office/drawing/2014/main" id="{33FD037E-8279-4E8D-87C3-DF8763CFCC28}"/>
            </a:ext>
          </a:extLst>
        </xdr:cNvPr>
        <xdr:cNvSpPr/>
      </xdr:nvSpPr>
      <xdr:spPr>
        <a:xfrm flipH="1">
          <a:off x="4429125" y="1776603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190</xdr:row>
      <xdr:rowOff>11430</xdr:rowOff>
    </xdr:from>
    <xdr:to>
      <xdr:col>22</xdr:col>
      <xdr:colOff>78323</xdr:colOff>
      <xdr:row>197</xdr:row>
      <xdr:rowOff>49</xdr:rowOff>
    </xdr:to>
    <xdr:sp macro="" textlink="">
      <xdr:nvSpPr>
        <xdr:cNvPr id="372" name="左大かっこ 371">
          <a:extLst>
            <a:ext uri="{FF2B5EF4-FFF2-40B4-BE49-F238E27FC236}">
              <a16:creationId xmlns:a16="http://schemas.microsoft.com/office/drawing/2014/main" id="{EB77BD9D-0C32-401D-B7F9-A2E6DF74E236}"/>
            </a:ext>
          </a:extLst>
        </xdr:cNvPr>
        <xdr:cNvSpPr/>
      </xdr:nvSpPr>
      <xdr:spPr>
        <a:xfrm>
          <a:off x="3678555" y="184042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190</xdr:row>
      <xdr:rowOff>11430</xdr:rowOff>
    </xdr:from>
    <xdr:to>
      <xdr:col>27</xdr:col>
      <xdr:colOff>1491</xdr:colOff>
      <xdr:row>197</xdr:row>
      <xdr:rowOff>49</xdr:rowOff>
    </xdr:to>
    <xdr:sp macro="" textlink="">
      <xdr:nvSpPr>
        <xdr:cNvPr id="373" name="左大かっこ 372">
          <a:extLst>
            <a:ext uri="{FF2B5EF4-FFF2-40B4-BE49-F238E27FC236}">
              <a16:creationId xmlns:a16="http://schemas.microsoft.com/office/drawing/2014/main" id="{8480270C-C56D-43A3-BF18-AF39B52C08FF}"/>
            </a:ext>
          </a:extLst>
        </xdr:cNvPr>
        <xdr:cNvSpPr/>
      </xdr:nvSpPr>
      <xdr:spPr>
        <a:xfrm flipH="1">
          <a:off x="4429125" y="184042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176</xdr:row>
      <xdr:rowOff>11430</xdr:rowOff>
    </xdr:from>
    <xdr:to>
      <xdr:col>22</xdr:col>
      <xdr:colOff>78323</xdr:colOff>
      <xdr:row>183</xdr:row>
      <xdr:rowOff>49</xdr:rowOff>
    </xdr:to>
    <xdr:sp macro="" textlink="">
      <xdr:nvSpPr>
        <xdr:cNvPr id="374" name="左大かっこ 373">
          <a:extLst>
            <a:ext uri="{FF2B5EF4-FFF2-40B4-BE49-F238E27FC236}">
              <a16:creationId xmlns:a16="http://schemas.microsoft.com/office/drawing/2014/main" id="{8C2FD3FC-99C8-4F0F-B09B-EA894ACB19F7}"/>
            </a:ext>
          </a:extLst>
        </xdr:cNvPr>
        <xdr:cNvSpPr/>
      </xdr:nvSpPr>
      <xdr:spPr>
        <a:xfrm>
          <a:off x="3678555" y="1712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176</xdr:row>
      <xdr:rowOff>11430</xdr:rowOff>
    </xdr:from>
    <xdr:to>
      <xdr:col>27</xdr:col>
      <xdr:colOff>1491</xdr:colOff>
      <xdr:row>183</xdr:row>
      <xdr:rowOff>49</xdr:rowOff>
    </xdr:to>
    <xdr:sp macro="" textlink="">
      <xdr:nvSpPr>
        <xdr:cNvPr id="375" name="左大かっこ 374">
          <a:extLst>
            <a:ext uri="{FF2B5EF4-FFF2-40B4-BE49-F238E27FC236}">
              <a16:creationId xmlns:a16="http://schemas.microsoft.com/office/drawing/2014/main" id="{C7341BD9-A910-4FED-A112-615D3514528C}"/>
            </a:ext>
          </a:extLst>
        </xdr:cNvPr>
        <xdr:cNvSpPr/>
      </xdr:nvSpPr>
      <xdr:spPr>
        <a:xfrm flipH="1">
          <a:off x="4429125" y="1712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183</xdr:row>
      <xdr:rowOff>11430</xdr:rowOff>
    </xdr:from>
    <xdr:to>
      <xdr:col>22</xdr:col>
      <xdr:colOff>78323</xdr:colOff>
      <xdr:row>190</xdr:row>
      <xdr:rowOff>48</xdr:rowOff>
    </xdr:to>
    <xdr:sp macro="" textlink="">
      <xdr:nvSpPr>
        <xdr:cNvPr id="376" name="左大かっこ 375">
          <a:extLst>
            <a:ext uri="{FF2B5EF4-FFF2-40B4-BE49-F238E27FC236}">
              <a16:creationId xmlns:a16="http://schemas.microsoft.com/office/drawing/2014/main" id="{74E543F1-35ED-47A5-8D5C-5D621C352077}"/>
            </a:ext>
          </a:extLst>
        </xdr:cNvPr>
        <xdr:cNvSpPr/>
      </xdr:nvSpPr>
      <xdr:spPr>
        <a:xfrm>
          <a:off x="3678555" y="1776603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183</xdr:row>
      <xdr:rowOff>11430</xdr:rowOff>
    </xdr:from>
    <xdr:to>
      <xdr:col>27</xdr:col>
      <xdr:colOff>1491</xdr:colOff>
      <xdr:row>190</xdr:row>
      <xdr:rowOff>48</xdr:rowOff>
    </xdr:to>
    <xdr:sp macro="" textlink="">
      <xdr:nvSpPr>
        <xdr:cNvPr id="377" name="左大かっこ 376">
          <a:extLst>
            <a:ext uri="{FF2B5EF4-FFF2-40B4-BE49-F238E27FC236}">
              <a16:creationId xmlns:a16="http://schemas.microsoft.com/office/drawing/2014/main" id="{5599ED97-26AE-4B52-9BC5-7220D8BBA8E3}"/>
            </a:ext>
          </a:extLst>
        </xdr:cNvPr>
        <xdr:cNvSpPr/>
      </xdr:nvSpPr>
      <xdr:spPr>
        <a:xfrm flipH="1">
          <a:off x="4429125" y="1776603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190</xdr:row>
      <xdr:rowOff>11430</xdr:rowOff>
    </xdr:from>
    <xdr:to>
      <xdr:col>22</xdr:col>
      <xdr:colOff>78323</xdr:colOff>
      <xdr:row>197</xdr:row>
      <xdr:rowOff>49</xdr:rowOff>
    </xdr:to>
    <xdr:sp macro="" textlink="">
      <xdr:nvSpPr>
        <xdr:cNvPr id="378" name="左大かっこ 377">
          <a:extLst>
            <a:ext uri="{FF2B5EF4-FFF2-40B4-BE49-F238E27FC236}">
              <a16:creationId xmlns:a16="http://schemas.microsoft.com/office/drawing/2014/main" id="{51463620-891E-41DA-A8B2-A0C1D9E4FD1B}"/>
            </a:ext>
          </a:extLst>
        </xdr:cNvPr>
        <xdr:cNvSpPr/>
      </xdr:nvSpPr>
      <xdr:spPr>
        <a:xfrm>
          <a:off x="3678555" y="184042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190</xdr:row>
      <xdr:rowOff>11430</xdr:rowOff>
    </xdr:from>
    <xdr:to>
      <xdr:col>27</xdr:col>
      <xdr:colOff>1491</xdr:colOff>
      <xdr:row>197</xdr:row>
      <xdr:rowOff>49</xdr:rowOff>
    </xdr:to>
    <xdr:sp macro="" textlink="">
      <xdr:nvSpPr>
        <xdr:cNvPr id="379" name="左大かっこ 378">
          <a:extLst>
            <a:ext uri="{FF2B5EF4-FFF2-40B4-BE49-F238E27FC236}">
              <a16:creationId xmlns:a16="http://schemas.microsoft.com/office/drawing/2014/main" id="{089372F8-DBE0-4D48-BF06-0D524B4238D3}"/>
            </a:ext>
          </a:extLst>
        </xdr:cNvPr>
        <xdr:cNvSpPr/>
      </xdr:nvSpPr>
      <xdr:spPr>
        <a:xfrm flipH="1">
          <a:off x="4429125" y="184042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162</xdr:row>
      <xdr:rowOff>11430</xdr:rowOff>
    </xdr:from>
    <xdr:to>
      <xdr:col>22</xdr:col>
      <xdr:colOff>78323</xdr:colOff>
      <xdr:row>169</xdr:row>
      <xdr:rowOff>49</xdr:rowOff>
    </xdr:to>
    <xdr:sp macro="" textlink="">
      <xdr:nvSpPr>
        <xdr:cNvPr id="380" name="左大かっこ 379">
          <a:extLst>
            <a:ext uri="{FF2B5EF4-FFF2-40B4-BE49-F238E27FC236}">
              <a16:creationId xmlns:a16="http://schemas.microsoft.com/office/drawing/2014/main" id="{E5D1464F-13A6-489F-B50A-1BE52C9EED98}"/>
            </a:ext>
          </a:extLst>
        </xdr:cNvPr>
        <xdr:cNvSpPr/>
      </xdr:nvSpPr>
      <xdr:spPr>
        <a:xfrm>
          <a:off x="3678555" y="158515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162</xdr:row>
      <xdr:rowOff>11430</xdr:rowOff>
    </xdr:from>
    <xdr:to>
      <xdr:col>27</xdr:col>
      <xdr:colOff>1491</xdr:colOff>
      <xdr:row>169</xdr:row>
      <xdr:rowOff>49</xdr:rowOff>
    </xdr:to>
    <xdr:sp macro="" textlink="">
      <xdr:nvSpPr>
        <xdr:cNvPr id="381" name="左大かっこ 380">
          <a:extLst>
            <a:ext uri="{FF2B5EF4-FFF2-40B4-BE49-F238E27FC236}">
              <a16:creationId xmlns:a16="http://schemas.microsoft.com/office/drawing/2014/main" id="{1C429B0D-1B7F-4CA7-B629-123081E42970}"/>
            </a:ext>
          </a:extLst>
        </xdr:cNvPr>
        <xdr:cNvSpPr/>
      </xdr:nvSpPr>
      <xdr:spPr>
        <a:xfrm flipH="1">
          <a:off x="4429125" y="158515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169</xdr:row>
      <xdr:rowOff>11430</xdr:rowOff>
    </xdr:from>
    <xdr:to>
      <xdr:col>22</xdr:col>
      <xdr:colOff>78323</xdr:colOff>
      <xdr:row>176</xdr:row>
      <xdr:rowOff>49</xdr:rowOff>
    </xdr:to>
    <xdr:sp macro="" textlink="">
      <xdr:nvSpPr>
        <xdr:cNvPr id="382" name="左大かっこ 381">
          <a:extLst>
            <a:ext uri="{FF2B5EF4-FFF2-40B4-BE49-F238E27FC236}">
              <a16:creationId xmlns:a16="http://schemas.microsoft.com/office/drawing/2014/main" id="{418A4734-558A-436B-A4EA-3D88677DC825}"/>
            </a:ext>
          </a:extLst>
        </xdr:cNvPr>
        <xdr:cNvSpPr/>
      </xdr:nvSpPr>
      <xdr:spPr>
        <a:xfrm>
          <a:off x="3678555" y="16489680"/>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169</xdr:row>
      <xdr:rowOff>11430</xdr:rowOff>
    </xdr:from>
    <xdr:to>
      <xdr:col>27</xdr:col>
      <xdr:colOff>1491</xdr:colOff>
      <xdr:row>176</xdr:row>
      <xdr:rowOff>49</xdr:rowOff>
    </xdr:to>
    <xdr:sp macro="" textlink="">
      <xdr:nvSpPr>
        <xdr:cNvPr id="383" name="左大かっこ 382">
          <a:extLst>
            <a:ext uri="{FF2B5EF4-FFF2-40B4-BE49-F238E27FC236}">
              <a16:creationId xmlns:a16="http://schemas.microsoft.com/office/drawing/2014/main" id="{48D5EE23-8F96-4243-87D1-4DF4F04A609D}"/>
            </a:ext>
          </a:extLst>
        </xdr:cNvPr>
        <xdr:cNvSpPr/>
      </xdr:nvSpPr>
      <xdr:spPr>
        <a:xfrm flipH="1">
          <a:off x="4429125" y="1648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176</xdr:row>
      <xdr:rowOff>11430</xdr:rowOff>
    </xdr:from>
    <xdr:to>
      <xdr:col>22</xdr:col>
      <xdr:colOff>78323</xdr:colOff>
      <xdr:row>183</xdr:row>
      <xdr:rowOff>49</xdr:rowOff>
    </xdr:to>
    <xdr:sp macro="" textlink="">
      <xdr:nvSpPr>
        <xdr:cNvPr id="384" name="左大かっこ 383">
          <a:extLst>
            <a:ext uri="{FF2B5EF4-FFF2-40B4-BE49-F238E27FC236}">
              <a16:creationId xmlns:a16="http://schemas.microsoft.com/office/drawing/2014/main" id="{C254D5A6-DCFA-4182-869E-13ECAB8B5CEB}"/>
            </a:ext>
          </a:extLst>
        </xdr:cNvPr>
        <xdr:cNvSpPr/>
      </xdr:nvSpPr>
      <xdr:spPr>
        <a:xfrm>
          <a:off x="3678555" y="1712785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176</xdr:row>
      <xdr:rowOff>11430</xdr:rowOff>
    </xdr:from>
    <xdr:to>
      <xdr:col>27</xdr:col>
      <xdr:colOff>1491</xdr:colOff>
      <xdr:row>183</xdr:row>
      <xdr:rowOff>49</xdr:rowOff>
    </xdr:to>
    <xdr:sp macro="" textlink="">
      <xdr:nvSpPr>
        <xdr:cNvPr id="385" name="左大かっこ 384">
          <a:extLst>
            <a:ext uri="{FF2B5EF4-FFF2-40B4-BE49-F238E27FC236}">
              <a16:creationId xmlns:a16="http://schemas.microsoft.com/office/drawing/2014/main" id="{45BDE4E2-1131-4EA3-B9E5-B70737FBE584}"/>
            </a:ext>
          </a:extLst>
        </xdr:cNvPr>
        <xdr:cNvSpPr/>
      </xdr:nvSpPr>
      <xdr:spPr>
        <a:xfrm flipH="1">
          <a:off x="4429125" y="1712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183</xdr:row>
      <xdr:rowOff>11430</xdr:rowOff>
    </xdr:from>
    <xdr:to>
      <xdr:col>22</xdr:col>
      <xdr:colOff>78323</xdr:colOff>
      <xdr:row>190</xdr:row>
      <xdr:rowOff>48</xdr:rowOff>
    </xdr:to>
    <xdr:sp macro="" textlink="">
      <xdr:nvSpPr>
        <xdr:cNvPr id="386" name="左大かっこ 385">
          <a:extLst>
            <a:ext uri="{FF2B5EF4-FFF2-40B4-BE49-F238E27FC236}">
              <a16:creationId xmlns:a16="http://schemas.microsoft.com/office/drawing/2014/main" id="{C2AAA28C-C88F-496F-BEE8-B9E1649D8FFD}"/>
            </a:ext>
          </a:extLst>
        </xdr:cNvPr>
        <xdr:cNvSpPr/>
      </xdr:nvSpPr>
      <xdr:spPr>
        <a:xfrm>
          <a:off x="3678555" y="17766030"/>
          <a:ext cx="76418"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183</xdr:row>
      <xdr:rowOff>11430</xdr:rowOff>
    </xdr:from>
    <xdr:to>
      <xdr:col>27</xdr:col>
      <xdr:colOff>1491</xdr:colOff>
      <xdr:row>190</xdr:row>
      <xdr:rowOff>48</xdr:rowOff>
    </xdr:to>
    <xdr:sp macro="" textlink="">
      <xdr:nvSpPr>
        <xdr:cNvPr id="387" name="左大かっこ 386">
          <a:extLst>
            <a:ext uri="{FF2B5EF4-FFF2-40B4-BE49-F238E27FC236}">
              <a16:creationId xmlns:a16="http://schemas.microsoft.com/office/drawing/2014/main" id="{9E057D45-B9FB-45D2-956E-8FA33F9EFBC3}"/>
            </a:ext>
          </a:extLst>
        </xdr:cNvPr>
        <xdr:cNvSpPr/>
      </xdr:nvSpPr>
      <xdr:spPr>
        <a:xfrm flipH="1">
          <a:off x="4429125" y="1776603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1905</xdr:colOff>
      <xdr:row>190</xdr:row>
      <xdr:rowOff>11430</xdr:rowOff>
    </xdr:from>
    <xdr:to>
      <xdr:col>22</xdr:col>
      <xdr:colOff>78323</xdr:colOff>
      <xdr:row>197</xdr:row>
      <xdr:rowOff>49</xdr:rowOff>
    </xdr:to>
    <xdr:sp macro="" textlink="">
      <xdr:nvSpPr>
        <xdr:cNvPr id="388" name="左大かっこ 387">
          <a:extLst>
            <a:ext uri="{FF2B5EF4-FFF2-40B4-BE49-F238E27FC236}">
              <a16:creationId xmlns:a16="http://schemas.microsoft.com/office/drawing/2014/main" id="{E2173CB7-A3CA-4F66-BA64-787D50F83DD7}"/>
            </a:ext>
          </a:extLst>
        </xdr:cNvPr>
        <xdr:cNvSpPr/>
      </xdr:nvSpPr>
      <xdr:spPr>
        <a:xfrm>
          <a:off x="3678555" y="18404205"/>
          <a:ext cx="76418"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190</xdr:row>
      <xdr:rowOff>11430</xdr:rowOff>
    </xdr:from>
    <xdr:to>
      <xdr:col>27</xdr:col>
      <xdr:colOff>1491</xdr:colOff>
      <xdr:row>197</xdr:row>
      <xdr:rowOff>49</xdr:rowOff>
    </xdr:to>
    <xdr:sp macro="" textlink="">
      <xdr:nvSpPr>
        <xdr:cNvPr id="389" name="左大かっこ 388">
          <a:extLst>
            <a:ext uri="{FF2B5EF4-FFF2-40B4-BE49-F238E27FC236}">
              <a16:creationId xmlns:a16="http://schemas.microsoft.com/office/drawing/2014/main" id="{DF36A93C-AC90-48A6-81B1-4AAFC6DCA48E}"/>
            </a:ext>
          </a:extLst>
        </xdr:cNvPr>
        <xdr:cNvSpPr/>
      </xdr:nvSpPr>
      <xdr:spPr>
        <a:xfrm flipH="1">
          <a:off x="4429125" y="1840420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169</xdr:row>
      <xdr:rowOff>11430</xdr:rowOff>
    </xdr:from>
    <xdr:to>
      <xdr:col>27</xdr:col>
      <xdr:colOff>1491</xdr:colOff>
      <xdr:row>176</xdr:row>
      <xdr:rowOff>49</xdr:rowOff>
    </xdr:to>
    <xdr:sp macro="" textlink="">
      <xdr:nvSpPr>
        <xdr:cNvPr id="390" name="左大かっこ 389">
          <a:extLst>
            <a:ext uri="{FF2B5EF4-FFF2-40B4-BE49-F238E27FC236}">
              <a16:creationId xmlns:a16="http://schemas.microsoft.com/office/drawing/2014/main" id="{96F78C61-69B5-4C74-9BC3-EC6C82D7102E}"/>
            </a:ext>
          </a:extLst>
        </xdr:cNvPr>
        <xdr:cNvSpPr/>
      </xdr:nvSpPr>
      <xdr:spPr>
        <a:xfrm flipH="1">
          <a:off x="4429125" y="16489680"/>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176</xdr:row>
      <xdr:rowOff>11430</xdr:rowOff>
    </xdr:from>
    <xdr:to>
      <xdr:col>27</xdr:col>
      <xdr:colOff>1491</xdr:colOff>
      <xdr:row>183</xdr:row>
      <xdr:rowOff>49</xdr:rowOff>
    </xdr:to>
    <xdr:sp macro="" textlink="">
      <xdr:nvSpPr>
        <xdr:cNvPr id="391" name="左大かっこ 390">
          <a:extLst>
            <a:ext uri="{FF2B5EF4-FFF2-40B4-BE49-F238E27FC236}">
              <a16:creationId xmlns:a16="http://schemas.microsoft.com/office/drawing/2014/main" id="{8E93B493-7202-47E5-AB89-5EB68820229B}"/>
            </a:ext>
          </a:extLst>
        </xdr:cNvPr>
        <xdr:cNvSpPr/>
      </xdr:nvSpPr>
      <xdr:spPr>
        <a:xfrm flipH="1">
          <a:off x="4429125" y="17127855"/>
          <a:ext cx="77691" cy="626794"/>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26</xdr:col>
      <xdr:colOff>0</xdr:colOff>
      <xdr:row>183</xdr:row>
      <xdr:rowOff>11430</xdr:rowOff>
    </xdr:from>
    <xdr:to>
      <xdr:col>27</xdr:col>
      <xdr:colOff>1491</xdr:colOff>
      <xdr:row>190</xdr:row>
      <xdr:rowOff>48</xdr:rowOff>
    </xdr:to>
    <xdr:sp macro="" textlink="">
      <xdr:nvSpPr>
        <xdr:cNvPr id="392" name="左大かっこ 391">
          <a:extLst>
            <a:ext uri="{FF2B5EF4-FFF2-40B4-BE49-F238E27FC236}">
              <a16:creationId xmlns:a16="http://schemas.microsoft.com/office/drawing/2014/main" id="{9EB88F9D-F51B-4FE4-AD18-9FF726ED7E77}"/>
            </a:ext>
          </a:extLst>
        </xdr:cNvPr>
        <xdr:cNvSpPr/>
      </xdr:nvSpPr>
      <xdr:spPr>
        <a:xfrm flipH="1">
          <a:off x="4429125" y="17766030"/>
          <a:ext cx="77691" cy="626793"/>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10</xdr:row>
      <xdr:rowOff>66675</xdr:rowOff>
    </xdr:from>
    <xdr:to>
      <xdr:col>15</xdr:col>
      <xdr:colOff>161925</xdr:colOff>
      <xdr:row>12</xdr:row>
      <xdr:rowOff>247650</xdr:rowOff>
    </xdr:to>
    <xdr:sp macro="" textlink="">
      <xdr:nvSpPr>
        <xdr:cNvPr id="2" name="AutoShape 1">
          <a:extLst>
            <a:ext uri="{FF2B5EF4-FFF2-40B4-BE49-F238E27FC236}">
              <a16:creationId xmlns:a16="http://schemas.microsoft.com/office/drawing/2014/main" id="{E28FEB08-0C86-4032-BF3E-E56C910DA35E}"/>
            </a:ext>
          </a:extLst>
        </xdr:cNvPr>
        <xdr:cNvSpPr>
          <a:spLocks/>
        </xdr:cNvSpPr>
      </xdr:nvSpPr>
      <xdr:spPr bwMode="auto">
        <a:xfrm>
          <a:off x="5238750" y="26289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10</xdr:row>
      <xdr:rowOff>57150</xdr:rowOff>
    </xdr:from>
    <xdr:to>
      <xdr:col>19</xdr:col>
      <xdr:colOff>123825</xdr:colOff>
      <xdr:row>12</xdr:row>
      <xdr:rowOff>257175</xdr:rowOff>
    </xdr:to>
    <xdr:sp macro="" textlink="">
      <xdr:nvSpPr>
        <xdr:cNvPr id="3" name="AutoShape 2">
          <a:extLst>
            <a:ext uri="{FF2B5EF4-FFF2-40B4-BE49-F238E27FC236}">
              <a16:creationId xmlns:a16="http://schemas.microsoft.com/office/drawing/2014/main" id="{1EA13BF6-BBF2-4278-B16C-242359ECDFDE}"/>
            </a:ext>
          </a:extLst>
        </xdr:cNvPr>
        <xdr:cNvSpPr>
          <a:spLocks/>
        </xdr:cNvSpPr>
      </xdr:nvSpPr>
      <xdr:spPr bwMode="auto">
        <a:xfrm>
          <a:off x="5934075" y="26193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53</xdr:row>
      <xdr:rowOff>66675</xdr:rowOff>
    </xdr:from>
    <xdr:to>
      <xdr:col>15</xdr:col>
      <xdr:colOff>161925</xdr:colOff>
      <xdr:row>55</xdr:row>
      <xdr:rowOff>247650</xdr:rowOff>
    </xdr:to>
    <xdr:sp macro="" textlink="">
      <xdr:nvSpPr>
        <xdr:cNvPr id="4" name="AutoShape 1">
          <a:extLst>
            <a:ext uri="{FF2B5EF4-FFF2-40B4-BE49-F238E27FC236}">
              <a16:creationId xmlns:a16="http://schemas.microsoft.com/office/drawing/2014/main" id="{AE494CED-8A65-44DC-BAA8-293633EC8E8A}"/>
            </a:ext>
          </a:extLst>
        </xdr:cNvPr>
        <xdr:cNvSpPr>
          <a:spLocks/>
        </xdr:cNvSpPr>
      </xdr:nvSpPr>
      <xdr:spPr bwMode="auto">
        <a:xfrm>
          <a:off x="5238750" y="1038225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53</xdr:row>
      <xdr:rowOff>57150</xdr:rowOff>
    </xdr:from>
    <xdr:to>
      <xdr:col>19</xdr:col>
      <xdr:colOff>123825</xdr:colOff>
      <xdr:row>55</xdr:row>
      <xdr:rowOff>257175</xdr:rowOff>
    </xdr:to>
    <xdr:sp macro="" textlink="">
      <xdr:nvSpPr>
        <xdr:cNvPr id="5" name="AutoShape 2">
          <a:extLst>
            <a:ext uri="{FF2B5EF4-FFF2-40B4-BE49-F238E27FC236}">
              <a16:creationId xmlns:a16="http://schemas.microsoft.com/office/drawing/2014/main" id="{EA87794D-FC7D-47C1-84C9-420E5ACFAEDD}"/>
            </a:ext>
          </a:extLst>
        </xdr:cNvPr>
        <xdr:cNvSpPr>
          <a:spLocks/>
        </xdr:cNvSpPr>
      </xdr:nvSpPr>
      <xdr:spPr bwMode="auto">
        <a:xfrm>
          <a:off x="5934075" y="1037272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96</xdr:row>
      <xdr:rowOff>66675</xdr:rowOff>
    </xdr:from>
    <xdr:to>
      <xdr:col>15</xdr:col>
      <xdr:colOff>161925</xdr:colOff>
      <xdr:row>98</xdr:row>
      <xdr:rowOff>247650</xdr:rowOff>
    </xdr:to>
    <xdr:sp macro="" textlink="">
      <xdr:nvSpPr>
        <xdr:cNvPr id="6" name="AutoShape 1">
          <a:extLst>
            <a:ext uri="{FF2B5EF4-FFF2-40B4-BE49-F238E27FC236}">
              <a16:creationId xmlns:a16="http://schemas.microsoft.com/office/drawing/2014/main" id="{67C65D78-F4EA-4AA4-9E4D-7F33027F853A}"/>
            </a:ext>
          </a:extLst>
        </xdr:cNvPr>
        <xdr:cNvSpPr>
          <a:spLocks/>
        </xdr:cNvSpPr>
      </xdr:nvSpPr>
      <xdr:spPr bwMode="auto">
        <a:xfrm>
          <a:off x="5238750" y="181356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96</xdr:row>
      <xdr:rowOff>57150</xdr:rowOff>
    </xdr:from>
    <xdr:to>
      <xdr:col>19</xdr:col>
      <xdr:colOff>123825</xdr:colOff>
      <xdr:row>98</xdr:row>
      <xdr:rowOff>257175</xdr:rowOff>
    </xdr:to>
    <xdr:sp macro="" textlink="">
      <xdr:nvSpPr>
        <xdr:cNvPr id="7" name="AutoShape 2">
          <a:extLst>
            <a:ext uri="{FF2B5EF4-FFF2-40B4-BE49-F238E27FC236}">
              <a16:creationId xmlns:a16="http://schemas.microsoft.com/office/drawing/2014/main" id="{83D23DF0-DE12-42F7-9957-AA6B22A21BB1}"/>
            </a:ext>
          </a:extLst>
        </xdr:cNvPr>
        <xdr:cNvSpPr>
          <a:spLocks/>
        </xdr:cNvSpPr>
      </xdr:nvSpPr>
      <xdr:spPr bwMode="auto">
        <a:xfrm>
          <a:off x="5934075" y="181260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139</xdr:row>
      <xdr:rowOff>66675</xdr:rowOff>
    </xdr:from>
    <xdr:to>
      <xdr:col>15</xdr:col>
      <xdr:colOff>161925</xdr:colOff>
      <xdr:row>141</xdr:row>
      <xdr:rowOff>247650</xdr:rowOff>
    </xdr:to>
    <xdr:sp macro="" textlink="">
      <xdr:nvSpPr>
        <xdr:cNvPr id="8" name="AutoShape 1">
          <a:extLst>
            <a:ext uri="{FF2B5EF4-FFF2-40B4-BE49-F238E27FC236}">
              <a16:creationId xmlns:a16="http://schemas.microsoft.com/office/drawing/2014/main" id="{AC6BE084-0EB5-4434-A897-305F1C026A0D}"/>
            </a:ext>
          </a:extLst>
        </xdr:cNvPr>
        <xdr:cNvSpPr>
          <a:spLocks/>
        </xdr:cNvSpPr>
      </xdr:nvSpPr>
      <xdr:spPr bwMode="auto">
        <a:xfrm>
          <a:off x="5238750" y="2588895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139</xdr:row>
      <xdr:rowOff>57150</xdr:rowOff>
    </xdr:from>
    <xdr:to>
      <xdr:col>19</xdr:col>
      <xdr:colOff>123825</xdr:colOff>
      <xdr:row>141</xdr:row>
      <xdr:rowOff>257175</xdr:rowOff>
    </xdr:to>
    <xdr:sp macro="" textlink="">
      <xdr:nvSpPr>
        <xdr:cNvPr id="9" name="AutoShape 2">
          <a:extLst>
            <a:ext uri="{FF2B5EF4-FFF2-40B4-BE49-F238E27FC236}">
              <a16:creationId xmlns:a16="http://schemas.microsoft.com/office/drawing/2014/main" id="{4A5DF9A7-24E8-4F06-B4D3-0F6361F8B15D}"/>
            </a:ext>
          </a:extLst>
        </xdr:cNvPr>
        <xdr:cNvSpPr>
          <a:spLocks/>
        </xdr:cNvSpPr>
      </xdr:nvSpPr>
      <xdr:spPr bwMode="auto">
        <a:xfrm>
          <a:off x="5934075" y="2587942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182</xdr:row>
      <xdr:rowOff>66675</xdr:rowOff>
    </xdr:from>
    <xdr:to>
      <xdr:col>15</xdr:col>
      <xdr:colOff>161925</xdr:colOff>
      <xdr:row>184</xdr:row>
      <xdr:rowOff>247650</xdr:rowOff>
    </xdr:to>
    <xdr:sp macro="" textlink="">
      <xdr:nvSpPr>
        <xdr:cNvPr id="10" name="AutoShape 1">
          <a:extLst>
            <a:ext uri="{FF2B5EF4-FFF2-40B4-BE49-F238E27FC236}">
              <a16:creationId xmlns:a16="http://schemas.microsoft.com/office/drawing/2014/main" id="{4B7FD67E-7AFB-4F1E-9446-09AF062DDD69}"/>
            </a:ext>
          </a:extLst>
        </xdr:cNvPr>
        <xdr:cNvSpPr>
          <a:spLocks/>
        </xdr:cNvSpPr>
      </xdr:nvSpPr>
      <xdr:spPr bwMode="auto">
        <a:xfrm>
          <a:off x="5238750" y="336423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182</xdr:row>
      <xdr:rowOff>57150</xdr:rowOff>
    </xdr:from>
    <xdr:to>
      <xdr:col>19</xdr:col>
      <xdr:colOff>123825</xdr:colOff>
      <xdr:row>184</xdr:row>
      <xdr:rowOff>257175</xdr:rowOff>
    </xdr:to>
    <xdr:sp macro="" textlink="">
      <xdr:nvSpPr>
        <xdr:cNvPr id="11" name="AutoShape 2">
          <a:extLst>
            <a:ext uri="{FF2B5EF4-FFF2-40B4-BE49-F238E27FC236}">
              <a16:creationId xmlns:a16="http://schemas.microsoft.com/office/drawing/2014/main" id="{08282EC5-6A1F-46A6-9558-2143609B9B13}"/>
            </a:ext>
          </a:extLst>
        </xdr:cNvPr>
        <xdr:cNvSpPr>
          <a:spLocks/>
        </xdr:cNvSpPr>
      </xdr:nvSpPr>
      <xdr:spPr bwMode="auto">
        <a:xfrm>
          <a:off x="5934075" y="336327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96</xdr:row>
      <xdr:rowOff>66675</xdr:rowOff>
    </xdr:from>
    <xdr:to>
      <xdr:col>15</xdr:col>
      <xdr:colOff>161925</xdr:colOff>
      <xdr:row>98</xdr:row>
      <xdr:rowOff>247650</xdr:rowOff>
    </xdr:to>
    <xdr:sp macro="" textlink="">
      <xdr:nvSpPr>
        <xdr:cNvPr id="12" name="AutoShape 1">
          <a:extLst>
            <a:ext uri="{FF2B5EF4-FFF2-40B4-BE49-F238E27FC236}">
              <a16:creationId xmlns:a16="http://schemas.microsoft.com/office/drawing/2014/main" id="{07474FDD-DC56-4C5D-8729-F5A5BECF2677}"/>
            </a:ext>
          </a:extLst>
        </xdr:cNvPr>
        <xdr:cNvSpPr>
          <a:spLocks/>
        </xdr:cNvSpPr>
      </xdr:nvSpPr>
      <xdr:spPr bwMode="auto">
        <a:xfrm>
          <a:off x="5238750" y="181356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96</xdr:row>
      <xdr:rowOff>57150</xdr:rowOff>
    </xdr:from>
    <xdr:to>
      <xdr:col>19</xdr:col>
      <xdr:colOff>123825</xdr:colOff>
      <xdr:row>98</xdr:row>
      <xdr:rowOff>257175</xdr:rowOff>
    </xdr:to>
    <xdr:sp macro="" textlink="">
      <xdr:nvSpPr>
        <xdr:cNvPr id="13" name="AutoShape 2">
          <a:extLst>
            <a:ext uri="{FF2B5EF4-FFF2-40B4-BE49-F238E27FC236}">
              <a16:creationId xmlns:a16="http://schemas.microsoft.com/office/drawing/2014/main" id="{1BEF46A9-0B1E-4A1E-9275-7CA78297FEDE}"/>
            </a:ext>
          </a:extLst>
        </xdr:cNvPr>
        <xdr:cNvSpPr>
          <a:spLocks/>
        </xdr:cNvSpPr>
      </xdr:nvSpPr>
      <xdr:spPr bwMode="auto">
        <a:xfrm>
          <a:off x="5934075" y="181260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139</xdr:row>
      <xdr:rowOff>66675</xdr:rowOff>
    </xdr:from>
    <xdr:to>
      <xdr:col>15</xdr:col>
      <xdr:colOff>161925</xdr:colOff>
      <xdr:row>141</xdr:row>
      <xdr:rowOff>247650</xdr:rowOff>
    </xdr:to>
    <xdr:sp macro="" textlink="">
      <xdr:nvSpPr>
        <xdr:cNvPr id="14" name="AutoShape 1">
          <a:extLst>
            <a:ext uri="{FF2B5EF4-FFF2-40B4-BE49-F238E27FC236}">
              <a16:creationId xmlns:a16="http://schemas.microsoft.com/office/drawing/2014/main" id="{7B9F578A-800E-4AED-8E69-303296AA2D15}"/>
            </a:ext>
          </a:extLst>
        </xdr:cNvPr>
        <xdr:cNvSpPr>
          <a:spLocks/>
        </xdr:cNvSpPr>
      </xdr:nvSpPr>
      <xdr:spPr bwMode="auto">
        <a:xfrm>
          <a:off x="5238750" y="2588895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139</xdr:row>
      <xdr:rowOff>57150</xdr:rowOff>
    </xdr:from>
    <xdr:to>
      <xdr:col>19</xdr:col>
      <xdr:colOff>123825</xdr:colOff>
      <xdr:row>141</xdr:row>
      <xdr:rowOff>257175</xdr:rowOff>
    </xdr:to>
    <xdr:sp macro="" textlink="">
      <xdr:nvSpPr>
        <xdr:cNvPr id="15" name="AutoShape 2">
          <a:extLst>
            <a:ext uri="{FF2B5EF4-FFF2-40B4-BE49-F238E27FC236}">
              <a16:creationId xmlns:a16="http://schemas.microsoft.com/office/drawing/2014/main" id="{B68AC61C-6D2C-45AC-A9E9-9401A0DF85A7}"/>
            </a:ext>
          </a:extLst>
        </xdr:cNvPr>
        <xdr:cNvSpPr>
          <a:spLocks/>
        </xdr:cNvSpPr>
      </xdr:nvSpPr>
      <xdr:spPr bwMode="auto">
        <a:xfrm>
          <a:off x="5934075" y="2587942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139</xdr:row>
      <xdr:rowOff>66675</xdr:rowOff>
    </xdr:from>
    <xdr:to>
      <xdr:col>15</xdr:col>
      <xdr:colOff>161925</xdr:colOff>
      <xdr:row>141</xdr:row>
      <xdr:rowOff>247650</xdr:rowOff>
    </xdr:to>
    <xdr:sp macro="" textlink="">
      <xdr:nvSpPr>
        <xdr:cNvPr id="16" name="AutoShape 1">
          <a:extLst>
            <a:ext uri="{FF2B5EF4-FFF2-40B4-BE49-F238E27FC236}">
              <a16:creationId xmlns:a16="http://schemas.microsoft.com/office/drawing/2014/main" id="{AC6BF22F-28DB-4C47-9723-7F4FC84F4742}"/>
            </a:ext>
          </a:extLst>
        </xdr:cNvPr>
        <xdr:cNvSpPr>
          <a:spLocks/>
        </xdr:cNvSpPr>
      </xdr:nvSpPr>
      <xdr:spPr bwMode="auto">
        <a:xfrm>
          <a:off x="5238750" y="2588895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139</xdr:row>
      <xdr:rowOff>57150</xdr:rowOff>
    </xdr:from>
    <xdr:to>
      <xdr:col>19</xdr:col>
      <xdr:colOff>123825</xdr:colOff>
      <xdr:row>141</xdr:row>
      <xdr:rowOff>257175</xdr:rowOff>
    </xdr:to>
    <xdr:sp macro="" textlink="">
      <xdr:nvSpPr>
        <xdr:cNvPr id="17" name="AutoShape 2">
          <a:extLst>
            <a:ext uri="{FF2B5EF4-FFF2-40B4-BE49-F238E27FC236}">
              <a16:creationId xmlns:a16="http://schemas.microsoft.com/office/drawing/2014/main" id="{329867B6-56F7-49E6-A6A4-A4C4C1FAB609}"/>
            </a:ext>
          </a:extLst>
        </xdr:cNvPr>
        <xdr:cNvSpPr>
          <a:spLocks/>
        </xdr:cNvSpPr>
      </xdr:nvSpPr>
      <xdr:spPr bwMode="auto">
        <a:xfrm>
          <a:off x="5934075" y="2587942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182</xdr:row>
      <xdr:rowOff>66675</xdr:rowOff>
    </xdr:from>
    <xdr:to>
      <xdr:col>15</xdr:col>
      <xdr:colOff>161925</xdr:colOff>
      <xdr:row>184</xdr:row>
      <xdr:rowOff>247650</xdr:rowOff>
    </xdr:to>
    <xdr:sp macro="" textlink="">
      <xdr:nvSpPr>
        <xdr:cNvPr id="18" name="AutoShape 1">
          <a:extLst>
            <a:ext uri="{FF2B5EF4-FFF2-40B4-BE49-F238E27FC236}">
              <a16:creationId xmlns:a16="http://schemas.microsoft.com/office/drawing/2014/main" id="{622B77EF-6C94-49FB-917A-941897BA131C}"/>
            </a:ext>
          </a:extLst>
        </xdr:cNvPr>
        <xdr:cNvSpPr>
          <a:spLocks/>
        </xdr:cNvSpPr>
      </xdr:nvSpPr>
      <xdr:spPr bwMode="auto">
        <a:xfrm>
          <a:off x="5238750" y="336423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182</xdr:row>
      <xdr:rowOff>57150</xdr:rowOff>
    </xdr:from>
    <xdr:to>
      <xdr:col>19</xdr:col>
      <xdr:colOff>123825</xdr:colOff>
      <xdr:row>184</xdr:row>
      <xdr:rowOff>257175</xdr:rowOff>
    </xdr:to>
    <xdr:sp macro="" textlink="">
      <xdr:nvSpPr>
        <xdr:cNvPr id="19" name="AutoShape 2">
          <a:extLst>
            <a:ext uri="{FF2B5EF4-FFF2-40B4-BE49-F238E27FC236}">
              <a16:creationId xmlns:a16="http://schemas.microsoft.com/office/drawing/2014/main" id="{EDF3B0B2-E8C2-4F6F-B097-D48062499A82}"/>
            </a:ext>
          </a:extLst>
        </xdr:cNvPr>
        <xdr:cNvSpPr>
          <a:spLocks/>
        </xdr:cNvSpPr>
      </xdr:nvSpPr>
      <xdr:spPr bwMode="auto">
        <a:xfrm>
          <a:off x="5934075" y="336327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182</xdr:row>
      <xdr:rowOff>66675</xdr:rowOff>
    </xdr:from>
    <xdr:to>
      <xdr:col>15</xdr:col>
      <xdr:colOff>161925</xdr:colOff>
      <xdr:row>184</xdr:row>
      <xdr:rowOff>247650</xdr:rowOff>
    </xdr:to>
    <xdr:sp macro="" textlink="">
      <xdr:nvSpPr>
        <xdr:cNvPr id="20" name="AutoShape 1">
          <a:extLst>
            <a:ext uri="{FF2B5EF4-FFF2-40B4-BE49-F238E27FC236}">
              <a16:creationId xmlns:a16="http://schemas.microsoft.com/office/drawing/2014/main" id="{B4167302-2A48-4899-9594-4E74D9B00697}"/>
            </a:ext>
          </a:extLst>
        </xdr:cNvPr>
        <xdr:cNvSpPr>
          <a:spLocks/>
        </xdr:cNvSpPr>
      </xdr:nvSpPr>
      <xdr:spPr bwMode="auto">
        <a:xfrm>
          <a:off x="5238750" y="33642300"/>
          <a:ext cx="76200" cy="866775"/>
        </a:xfrm>
        <a:prstGeom prst="leftBracket">
          <a:avLst>
            <a:gd name="adj" fmla="val 9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182</xdr:row>
      <xdr:rowOff>57150</xdr:rowOff>
    </xdr:from>
    <xdr:to>
      <xdr:col>19</xdr:col>
      <xdr:colOff>123825</xdr:colOff>
      <xdr:row>184</xdr:row>
      <xdr:rowOff>257175</xdr:rowOff>
    </xdr:to>
    <xdr:sp macro="" textlink="">
      <xdr:nvSpPr>
        <xdr:cNvPr id="21" name="AutoShape 2">
          <a:extLst>
            <a:ext uri="{FF2B5EF4-FFF2-40B4-BE49-F238E27FC236}">
              <a16:creationId xmlns:a16="http://schemas.microsoft.com/office/drawing/2014/main" id="{5EC9D82F-F389-4478-B957-F00E771D8E49}"/>
            </a:ext>
          </a:extLst>
        </xdr:cNvPr>
        <xdr:cNvSpPr>
          <a:spLocks/>
        </xdr:cNvSpPr>
      </xdr:nvSpPr>
      <xdr:spPr bwMode="auto">
        <a:xfrm>
          <a:off x="5934075" y="33632775"/>
          <a:ext cx="66675" cy="885825"/>
        </a:xfrm>
        <a:prstGeom prst="rightBracket">
          <a:avLst>
            <a:gd name="adj" fmla="val 1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c32d133720414fc/&#12487;&#12473;&#12463;&#12488;&#12483;&#12503;/H29&#31179;&#12522;&#12540;&#12464;&#22899;&#23376;1&#37096;.xls" TargetMode="External"/><Relationship Id="rId1" Type="http://schemas.openxmlformats.org/officeDocument/2006/relationships/externalLinkPath" Target="https://d.docs.live.net/dc32d133720414fc/&#12487;&#12473;&#12463;&#12488;&#12483;&#12503;/H29&#31179;&#12522;&#12540;&#12464;&#22899;&#23376;1&#370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
      <sheetName val="メンバー情報"/>
      <sheetName val="オーダー"/>
      <sheetName val="メンバーチェンジ"/>
      <sheetName val="１回転"/>
      <sheetName val="２回転"/>
      <sheetName val="３回転"/>
      <sheetName val="４回転"/>
      <sheetName val="５回転"/>
      <sheetName val="スコアシート"/>
      <sheetName val="組合せ"/>
      <sheetName val="登録名簿"/>
      <sheetName val="詳細結果"/>
      <sheetName val="スコアシートlist"/>
      <sheetName val="H29秋リーグ女子1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9A71-235A-4379-BFD8-4A150F404F25}">
  <sheetPr codeName="Sheet1">
    <tabColor rgb="FF00B050"/>
  </sheetPr>
  <dimension ref="A1:IO18"/>
  <sheetViews>
    <sheetView workbookViewId="0">
      <selection activeCell="C2" sqref="C2"/>
    </sheetView>
  </sheetViews>
  <sheetFormatPr defaultColWidth="0" defaultRowHeight="13.5" zeroHeight="1" x14ac:dyDescent="0.15"/>
  <cols>
    <col min="1" max="1" width="5" style="1" customWidth="1"/>
    <col min="2" max="2" width="19.7265625" style="2" customWidth="1"/>
    <col min="3" max="3" width="8.36328125" style="2" customWidth="1"/>
    <col min="4" max="4" width="6.54296875" style="2" customWidth="1"/>
    <col min="5" max="5" width="3" style="2" customWidth="1"/>
    <col min="6" max="6" width="6.54296875" style="2" customWidth="1"/>
    <col min="7" max="7" width="4.7265625" style="2" customWidth="1"/>
    <col min="8" max="8" width="7.6328125" style="1" customWidth="1"/>
    <col min="9" max="9" width="2" style="2" customWidth="1"/>
    <col min="10" max="249" width="0" hidden="1" customWidth="1"/>
    <col min="250" max="16384" width="8.7265625" hidden="1"/>
  </cols>
  <sheetData>
    <row r="1" spans="1:8" s="2" customFormat="1" ht="15" customHeight="1" thickBot="1" x14ac:dyDescent="0.2">
      <c r="A1" s="1"/>
      <c r="H1" s="1"/>
    </row>
    <row r="2" spans="1:8" s="2" customFormat="1" ht="37.5" customHeight="1" thickTop="1" thickBot="1" x14ac:dyDescent="0.2">
      <c r="A2" s="228" t="s">
        <v>35</v>
      </c>
      <c r="B2" s="229"/>
      <c r="C2" s="53"/>
      <c r="D2" s="100" t="s">
        <v>34</v>
      </c>
      <c r="E2" s="100"/>
      <c r="F2" s="100"/>
      <c r="G2" s="100"/>
      <c r="H2" s="1"/>
    </row>
    <row r="3" spans="1:8" s="2" customFormat="1" ht="15" customHeight="1" thickTop="1" thickBot="1" x14ac:dyDescent="0.2">
      <c r="A3" s="1"/>
      <c r="B3" s="2" t="s">
        <v>0</v>
      </c>
      <c r="H3" s="1"/>
    </row>
    <row r="4" spans="1:8" s="2" customFormat="1" ht="37.5" customHeight="1" thickTop="1" thickBot="1" x14ac:dyDescent="0.2">
      <c r="A4" s="228" t="s">
        <v>1</v>
      </c>
      <c r="B4" s="228"/>
      <c r="C4" s="8"/>
      <c r="D4" s="49"/>
      <c r="E4" s="3" t="s">
        <v>2</v>
      </c>
      <c r="F4" s="49"/>
      <c r="H4" s="1"/>
    </row>
    <row r="5" spans="1:8" s="2" customFormat="1" ht="37.5" customHeight="1" thickTop="1" thickBot="1" x14ac:dyDescent="0.2">
      <c r="A5" s="228" t="s">
        <v>3</v>
      </c>
      <c r="B5" s="228"/>
      <c r="C5" s="230"/>
      <c r="D5" s="231"/>
      <c r="E5" s="231"/>
      <c r="F5" s="231"/>
      <c r="G5" s="232"/>
      <c r="H5" s="4"/>
    </row>
    <row r="6" spans="1:8" s="2" customFormat="1" ht="19.5" thickTop="1" x14ac:dyDescent="0.15">
      <c r="A6" s="5"/>
      <c r="B6" s="6"/>
      <c r="H6" s="1"/>
    </row>
    <row r="7" spans="1:8" s="2" customFormat="1" ht="37.5" customHeight="1" thickBot="1" x14ac:dyDescent="0.2">
      <c r="A7" s="6" t="s">
        <v>36</v>
      </c>
      <c r="B7" s="6"/>
      <c r="C7" s="6"/>
      <c r="D7" s="6"/>
      <c r="H7" s="1"/>
    </row>
    <row r="8" spans="1:8" s="2" customFormat="1" ht="37.5" customHeight="1" thickTop="1" x14ac:dyDescent="0.15">
      <c r="A8" s="5"/>
      <c r="B8" s="233"/>
      <c r="C8" s="234"/>
      <c r="D8" s="234"/>
      <c r="E8" s="234"/>
      <c r="F8" s="234"/>
      <c r="G8" s="235"/>
      <c r="H8" s="50"/>
    </row>
    <row r="9" spans="1:8" s="2" customFormat="1" ht="37.5" customHeight="1" x14ac:dyDescent="0.15">
      <c r="A9" s="5"/>
      <c r="B9" s="222"/>
      <c r="C9" s="223"/>
      <c r="D9" s="223"/>
      <c r="E9" s="223"/>
      <c r="F9" s="223"/>
      <c r="G9" s="224"/>
      <c r="H9" s="51"/>
    </row>
    <row r="10" spans="1:8" s="2" customFormat="1" ht="37.5" customHeight="1" x14ac:dyDescent="0.15">
      <c r="A10" s="5"/>
      <c r="B10" s="222"/>
      <c r="C10" s="223"/>
      <c r="D10" s="223"/>
      <c r="E10" s="223"/>
      <c r="F10" s="223"/>
      <c r="G10" s="224"/>
      <c r="H10" s="51"/>
    </row>
    <row r="11" spans="1:8" s="2" customFormat="1" ht="37.5" customHeight="1" x14ac:dyDescent="0.15">
      <c r="A11" s="5"/>
      <c r="B11" s="222"/>
      <c r="C11" s="223"/>
      <c r="D11" s="223"/>
      <c r="E11" s="223"/>
      <c r="F11" s="223"/>
      <c r="G11" s="224"/>
      <c r="H11" s="51"/>
    </row>
    <row r="12" spans="1:8" s="2" customFormat="1" ht="37.5" customHeight="1" x14ac:dyDescent="0.15">
      <c r="A12" s="5"/>
      <c r="B12" s="222"/>
      <c r="C12" s="223"/>
      <c r="D12" s="223"/>
      <c r="E12" s="223"/>
      <c r="F12" s="223"/>
      <c r="G12" s="224"/>
      <c r="H12" s="51"/>
    </row>
    <row r="13" spans="1:8" s="2" customFormat="1" ht="37.5" customHeight="1" thickBot="1" x14ac:dyDescent="0.2">
      <c r="A13" s="5"/>
      <c r="B13" s="225"/>
      <c r="C13" s="226"/>
      <c r="D13" s="226"/>
      <c r="E13" s="226"/>
      <c r="F13" s="226"/>
      <c r="G13" s="227"/>
      <c r="H13" s="52"/>
    </row>
    <row r="14" spans="1:8" s="2" customFormat="1" ht="14.25" thickTop="1" x14ac:dyDescent="0.15">
      <c r="A14" s="1"/>
      <c r="H14" s="1"/>
    </row>
    <row r="15" spans="1:8" s="2" customFormat="1" ht="37.5" customHeight="1" thickBot="1" x14ac:dyDescent="0.2">
      <c r="A15" s="6" t="s">
        <v>30</v>
      </c>
      <c r="B15" s="6"/>
      <c r="C15" s="6"/>
      <c r="D15" s="6"/>
      <c r="H15" s="1"/>
    </row>
    <row r="16" spans="1:8" ht="37.5" customHeight="1" thickTop="1" thickBot="1" x14ac:dyDescent="0.2">
      <c r="B16" s="99">
        <v>21</v>
      </c>
      <c r="C16" s="47" t="s">
        <v>31</v>
      </c>
      <c r="D16" s="48">
        <v>3</v>
      </c>
      <c r="E16" s="46" t="s">
        <v>32</v>
      </c>
      <c r="F16" s="46"/>
    </row>
    <row r="17" spans="2:2" ht="14.25" thickTop="1" x14ac:dyDescent="0.15">
      <c r="B17" s="2" t="s">
        <v>33</v>
      </c>
    </row>
    <row r="18" spans="2:2" x14ac:dyDescent="0.15"/>
  </sheetData>
  <sheetProtection algorithmName="SHA-512" hashValue="fdgkS9p56UEti9v5dCF+w/8MLmtkVAnvmXCkJMBgjIZIzfWqNqm5CpGhC5OKlIU7dTW0VMp43HFv6SVpQbYP8w==" saltValue="GdinMjYkmHFDoXxoNwJ6aQ==" spinCount="100000" sheet="1" objects="1" scenarios="1" selectLockedCells="1"/>
  <protectedRanges>
    <protectedRange sqref="C5:G5" name="範囲2_2"/>
    <protectedRange sqref="C4:D4 F4 B8:H13" name="情報_2"/>
  </protectedRanges>
  <mergeCells count="10">
    <mergeCell ref="B9:G9"/>
    <mergeCell ref="B10:G10"/>
    <mergeCell ref="B12:G12"/>
    <mergeCell ref="B13:G13"/>
    <mergeCell ref="A2:B2"/>
    <mergeCell ref="A4:B4"/>
    <mergeCell ref="A5:B5"/>
    <mergeCell ref="C5:G5"/>
    <mergeCell ref="B8:G8"/>
    <mergeCell ref="B11:G11"/>
  </mergeCells>
  <phoneticPr fontId="2"/>
  <dataValidations count="6">
    <dataValidation type="list" allowBlank="1" showInputMessage="1" showErrorMessage="1" sqref="H983049:H983053 H65545:H65549 H131081:H131085 H196617:H196621 H262153:H262157 H327689:H327693 H393225:H393229 H458761:H458765 H524297:H524301 H589833:H589837 H655369:H655373 H720905:H720909 H786441:H786445 H851977:H851981 H917513:H917517 WVP8:WVP13 WLT8:WLT13 WBX8:WBX13 VSB8:VSB13 VIF8:VIF13 UYJ8:UYJ13 UON8:UON13 UER8:UER13 TUV8:TUV13 TKZ8:TKZ13 TBD8:TBD13 SRH8:SRH13 SHL8:SHL13 RXP8:RXP13 RNT8:RNT13 RDX8:RDX13 QUB8:QUB13 QKF8:QKF13 QAJ8:QAJ13 PQN8:PQN13 PGR8:PGR13 OWV8:OWV13 OMZ8:OMZ13 ODD8:ODD13 NTH8:NTH13 NJL8:NJL13 MZP8:MZP13 MPT8:MPT13 MFX8:MFX13 LWB8:LWB13 LMF8:LMF13 LCJ8:LCJ13 KSN8:KSN13 KIR8:KIR13 JYV8:JYV13 JOZ8:JOZ13 JFD8:JFD13 IVH8:IVH13 ILL8:ILL13 IBP8:IBP13 HRT8:HRT13 HHX8:HHX13 GYB8:GYB13 GOF8:GOF13 GEJ8:GEJ13 FUN8:FUN13 FKR8:FKR13 FAV8:FAV13 EQZ8:EQZ13 EHD8:EHD13 DXH8:DXH13 DNL8:DNL13 DDP8:DDP13 CTT8:CTT13 CJX8:CJX13 CAB8:CAB13 BQF8:BQF13 BGJ8:BGJ13 AWN8:AWN13 AMR8:AMR13 ACV8:ACV13 SZ8:SZ13 JD8:JD13 H8:H13" xr:uid="{DDAD6E70-DE52-48B7-82E3-AF0E54EF25C8}">
      <formula1>"全対抗棄権"</formula1>
    </dataValidation>
    <dataValidation type="list" showInputMessage="1" showErrorMessage="1" promptTitle="男子or女子" sqref="C983045 C65541 C131077 C196613 C262149 C327685 C393221 C458757 C524293 C589829 C655365 C720901 C786437 C851973 C917509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xr:uid="{B9AF3430-7585-4AB7-972E-D6FCAD0B1075}">
      <formula1>"男子,女子"</formula1>
    </dataValidation>
    <dataValidation type="list" allowBlank="1" showInputMessage="1" showErrorMessage="1" sqref="D983045 D65541 D131077 D196613 D262149 D327685 D393221 D458757 D524293 D589829 D655365 D720901 D786437 D851973 D917509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8AC01565-286D-4CC0-BA31-8BE05F2FBC66}">
      <formula1>"1,2,3,4,5,6"</formula1>
    </dataValidation>
    <dataValidation type="list" allowBlank="1" showInputMessage="1" showErrorMessage="1" sqref="F983045 F65541 F131077 F196613 F262149 F327685 F393221 F458757 F524293 F589829 F655365 F720901 F786437 F851973 F917509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xr:uid="{29E39E00-D495-40FE-A605-CCE8C9863088}">
      <formula1>"A,B,C,D,E"</formula1>
    </dataValidation>
    <dataValidation type="list" allowBlank="1" showInputMessage="1" showErrorMessage="1" sqref="C2" xr:uid="{588586C5-917B-45F0-BE2E-86488C61E296}">
      <formula1>"春季, 秋季"</formula1>
    </dataValidation>
    <dataValidation type="list" allowBlank="1" showInputMessage="1" showErrorMessage="1" sqref="B16" xr:uid="{E03E67F1-962A-40BA-BDE2-1ADD8708A904}">
      <formula1>"15,21"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68FF-4A52-4C0B-A0E2-EEDD567319E7}">
  <sheetPr codeName="Sheet2">
    <tabColor rgb="FF00B050"/>
  </sheetPr>
  <dimension ref="A1:Q25"/>
  <sheetViews>
    <sheetView workbookViewId="0">
      <selection activeCell="D4" sqref="D4"/>
    </sheetView>
  </sheetViews>
  <sheetFormatPr defaultColWidth="0" defaultRowHeight="13.5" zeroHeight="1" x14ac:dyDescent="0.15"/>
  <cols>
    <col min="1" max="1" width="1.81640625" style="2" customWidth="1"/>
    <col min="2" max="2" width="7.81640625" style="1" bestFit="1" customWidth="1"/>
    <col min="3" max="3" width="1.81640625" style="2" customWidth="1"/>
    <col min="4" max="4" width="14.54296875" style="7" customWidth="1"/>
    <col min="5" max="5" width="1.81640625" style="2" customWidth="1"/>
    <col min="6" max="6" width="14.54296875" style="7" customWidth="1"/>
    <col min="7" max="7" width="1.81640625" style="2" customWidth="1"/>
    <col min="8" max="8" width="14.54296875" style="7" customWidth="1"/>
    <col min="9" max="9" width="1.81640625" style="2" customWidth="1"/>
    <col min="10" max="10" width="14.54296875" style="7" customWidth="1"/>
    <col min="11" max="11" width="1.81640625" style="2" customWidth="1"/>
    <col min="12" max="12" width="14.54296875" style="7" customWidth="1"/>
    <col min="13" max="13" width="1.81640625" style="2" customWidth="1"/>
    <col min="14" max="14" width="14.54296875" style="7" customWidth="1"/>
    <col min="15" max="15" width="1.81640625" style="2" customWidth="1"/>
    <col min="16" max="16384" width="8.7265625" hidden="1"/>
  </cols>
  <sheetData>
    <row r="1" spans="2:17" s="2" customFormat="1" ht="15" customHeight="1" thickBot="1" x14ac:dyDescent="0.2">
      <c r="B1" s="1"/>
      <c r="D1" s="7"/>
      <c r="F1" s="7"/>
      <c r="H1" s="7"/>
      <c r="J1" s="7"/>
      <c r="L1" s="7"/>
      <c r="N1" s="7"/>
      <c r="P1" s="12"/>
      <c r="Q1" s="12"/>
    </row>
    <row r="2" spans="2:17" s="2" customFormat="1" ht="21" customHeight="1" thickTop="1" thickBot="1" x14ac:dyDescent="0.2">
      <c r="B2" s="10" t="s">
        <v>4</v>
      </c>
      <c r="D2" s="11">
        <f>基本情報!B8</f>
        <v>0</v>
      </c>
      <c r="F2" s="11">
        <f>基本情報!B9</f>
        <v>0</v>
      </c>
      <c r="H2" s="11">
        <f>基本情報!B10</f>
        <v>0</v>
      </c>
      <c r="J2" s="11">
        <f>基本情報!B11</f>
        <v>0</v>
      </c>
      <c r="L2" s="11">
        <f>基本情報!B12</f>
        <v>0</v>
      </c>
      <c r="N2" s="11">
        <f>基本情報!B13</f>
        <v>0</v>
      </c>
    </row>
    <row r="3" spans="2:17" s="2" customFormat="1" ht="7.5" customHeight="1" thickTop="1" thickBot="1" x14ac:dyDescent="0.2">
      <c r="B3" s="10"/>
      <c r="D3" s="7"/>
      <c r="F3" s="7"/>
      <c r="H3" s="7"/>
      <c r="J3" s="7"/>
      <c r="L3" s="7"/>
      <c r="N3" s="7"/>
    </row>
    <row r="4" spans="2:17" s="2" customFormat="1" ht="21" customHeight="1" x14ac:dyDescent="0.15">
      <c r="B4" s="10" t="s">
        <v>5</v>
      </c>
      <c r="D4" s="17"/>
      <c r="F4" s="17"/>
      <c r="H4" s="17"/>
      <c r="J4" s="17"/>
      <c r="L4" s="17"/>
      <c r="N4" s="17"/>
    </row>
    <row r="5" spans="2:17" s="2" customFormat="1" ht="21" customHeight="1" x14ac:dyDescent="0.15">
      <c r="B5" s="10" t="s">
        <v>6</v>
      </c>
      <c r="D5" s="18"/>
      <c r="F5" s="18"/>
      <c r="H5" s="18"/>
      <c r="J5" s="18"/>
      <c r="L5" s="18"/>
      <c r="N5" s="18"/>
    </row>
    <row r="6" spans="2:17" s="2" customFormat="1" ht="21" customHeight="1" x14ac:dyDescent="0.15">
      <c r="B6" s="10" t="s">
        <v>7</v>
      </c>
      <c r="D6" s="19"/>
      <c r="F6" s="19"/>
      <c r="H6" s="19"/>
      <c r="J6" s="19"/>
      <c r="L6" s="19"/>
      <c r="N6" s="19"/>
    </row>
    <row r="7" spans="2:17" s="2" customFormat="1" ht="21" customHeight="1" x14ac:dyDescent="0.15">
      <c r="B7" s="10" t="s">
        <v>8</v>
      </c>
      <c r="D7" s="19"/>
      <c r="F7" s="19"/>
      <c r="H7" s="19"/>
      <c r="J7" s="19"/>
      <c r="L7" s="19"/>
      <c r="N7" s="19"/>
    </row>
    <row r="8" spans="2:17" s="2" customFormat="1" ht="21" customHeight="1" x14ac:dyDescent="0.15">
      <c r="B8" s="10" t="s">
        <v>9</v>
      </c>
      <c r="D8" s="19"/>
      <c r="F8" s="19"/>
      <c r="H8" s="19"/>
      <c r="J8" s="19"/>
      <c r="L8" s="19"/>
      <c r="N8" s="19"/>
    </row>
    <row r="9" spans="2:17" s="2" customFormat="1" ht="21" customHeight="1" thickBot="1" x14ac:dyDescent="0.2">
      <c r="B9" s="10" t="s">
        <v>10</v>
      </c>
      <c r="D9" s="20"/>
      <c r="F9" s="20"/>
      <c r="H9" s="20"/>
      <c r="J9" s="20"/>
      <c r="L9" s="20"/>
      <c r="N9" s="20"/>
    </row>
    <row r="10" spans="2:17" s="2" customFormat="1" ht="7.5" customHeight="1" thickBot="1" x14ac:dyDescent="0.2">
      <c r="B10" s="10"/>
      <c r="D10" s="7"/>
      <c r="F10" s="7"/>
      <c r="H10" s="7"/>
      <c r="J10" s="7"/>
      <c r="L10" s="7"/>
      <c r="N10" s="7"/>
    </row>
    <row r="11" spans="2:17" s="2" customFormat="1" ht="18.75" customHeight="1" x14ac:dyDescent="0.15">
      <c r="B11" s="10">
        <v>1</v>
      </c>
      <c r="D11" s="21"/>
      <c r="F11" s="21"/>
      <c r="H11" s="21"/>
      <c r="J11" s="21"/>
      <c r="L11" s="21"/>
      <c r="N11" s="21"/>
    </row>
    <row r="12" spans="2:17" s="2" customFormat="1" ht="18.75" customHeight="1" x14ac:dyDescent="0.15">
      <c r="B12" s="10">
        <v>2</v>
      </c>
      <c r="D12" s="22"/>
      <c r="F12" s="22"/>
      <c r="H12" s="22"/>
      <c r="J12" s="22"/>
      <c r="L12" s="22"/>
      <c r="N12" s="22"/>
    </row>
    <row r="13" spans="2:17" s="2" customFormat="1" ht="18.75" customHeight="1" x14ac:dyDescent="0.15">
      <c r="B13" s="10">
        <v>3</v>
      </c>
      <c r="D13" s="22"/>
      <c r="F13" s="22"/>
      <c r="H13" s="22"/>
      <c r="J13" s="22"/>
      <c r="L13" s="22"/>
      <c r="N13" s="22"/>
    </row>
    <row r="14" spans="2:17" s="2" customFormat="1" ht="18.75" customHeight="1" x14ac:dyDescent="0.15">
      <c r="B14" s="10">
        <v>4</v>
      </c>
      <c r="D14" s="22"/>
      <c r="F14" s="22"/>
      <c r="H14" s="22"/>
      <c r="J14" s="22"/>
      <c r="L14" s="22"/>
      <c r="N14" s="22"/>
    </row>
    <row r="15" spans="2:17" s="2" customFormat="1" ht="18.75" customHeight="1" x14ac:dyDescent="0.15">
      <c r="B15" s="10">
        <v>5</v>
      </c>
      <c r="D15" s="22"/>
      <c r="F15" s="22"/>
      <c r="H15" s="22"/>
      <c r="J15" s="22"/>
      <c r="L15" s="22"/>
      <c r="N15" s="22"/>
    </row>
    <row r="16" spans="2:17" s="2" customFormat="1" ht="18.75" customHeight="1" x14ac:dyDescent="0.15">
      <c r="B16" s="10">
        <v>6</v>
      </c>
      <c r="D16" s="22"/>
      <c r="F16" s="22"/>
      <c r="H16" s="22"/>
      <c r="J16" s="22"/>
      <c r="L16" s="22"/>
      <c r="N16" s="22"/>
    </row>
    <row r="17" spans="2:14" s="2" customFormat="1" ht="18.75" customHeight="1" x14ac:dyDescent="0.15">
      <c r="B17" s="10">
        <v>7</v>
      </c>
      <c r="D17" s="22"/>
      <c r="F17" s="22"/>
      <c r="H17" s="22"/>
      <c r="J17" s="22"/>
      <c r="L17" s="22"/>
      <c r="N17" s="22"/>
    </row>
    <row r="18" spans="2:14" s="2" customFormat="1" ht="18.75" customHeight="1" x14ac:dyDescent="0.15">
      <c r="B18" s="10">
        <v>8</v>
      </c>
      <c r="D18" s="22"/>
      <c r="F18" s="22"/>
      <c r="H18" s="22"/>
      <c r="J18" s="22"/>
      <c r="L18" s="22"/>
      <c r="N18" s="22"/>
    </row>
    <row r="19" spans="2:14" s="2" customFormat="1" ht="18.75" customHeight="1" x14ac:dyDescent="0.15">
      <c r="B19" s="10">
        <v>9</v>
      </c>
      <c r="D19" s="22"/>
      <c r="F19" s="22"/>
      <c r="H19" s="22"/>
      <c r="J19" s="22"/>
      <c r="L19" s="22"/>
      <c r="N19" s="22"/>
    </row>
    <row r="20" spans="2:14" s="2" customFormat="1" ht="18.75" customHeight="1" x14ac:dyDescent="0.15">
      <c r="B20" s="10">
        <v>10</v>
      </c>
      <c r="D20" s="22"/>
      <c r="F20" s="22"/>
      <c r="H20" s="22"/>
      <c r="J20" s="22"/>
      <c r="L20" s="22"/>
      <c r="N20" s="22"/>
    </row>
    <row r="21" spans="2:14" s="2" customFormat="1" ht="18.75" customHeight="1" x14ac:dyDescent="0.15">
      <c r="B21" s="10">
        <v>11</v>
      </c>
      <c r="D21" s="22"/>
      <c r="F21" s="22"/>
      <c r="H21" s="22"/>
      <c r="J21" s="22"/>
      <c r="L21" s="22"/>
      <c r="N21" s="22"/>
    </row>
    <row r="22" spans="2:14" s="2" customFormat="1" ht="18.75" customHeight="1" x14ac:dyDescent="0.15">
      <c r="B22" s="10">
        <v>12</v>
      </c>
      <c r="D22" s="22"/>
      <c r="F22" s="22"/>
      <c r="H22" s="22"/>
      <c r="J22" s="22"/>
      <c r="L22" s="22"/>
      <c r="N22" s="22"/>
    </row>
    <row r="23" spans="2:14" s="2" customFormat="1" ht="18.75" customHeight="1" x14ac:dyDescent="0.15">
      <c r="B23" s="10">
        <v>13</v>
      </c>
      <c r="D23" s="22"/>
      <c r="F23" s="22"/>
      <c r="H23" s="22"/>
      <c r="J23" s="22"/>
      <c r="L23" s="22"/>
      <c r="N23" s="22"/>
    </row>
    <row r="24" spans="2:14" s="2" customFormat="1" ht="18.75" customHeight="1" thickBot="1" x14ac:dyDescent="0.2">
      <c r="B24" s="10">
        <v>14</v>
      </c>
      <c r="D24" s="23"/>
      <c r="F24" s="23"/>
      <c r="H24" s="23"/>
      <c r="J24" s="23"/>
      <c r="L24" s="23"/>
      <c r="N24" s="23"/>
    </row>
    <row r="25" spans="2:14" s="2" customFormat="1" ht="15" customHeight="1" x14ac:dyDescent="0.15">
      <c r="B25" s="1"/>
      <c r="D25" s="7"/>
      <c r="F25" s="7"/>
      <c r="H25" s="7"/>
      <c r="J25" s="7"/>
      <c r="L25" s="7"/>
      <c r="N25" s="7"/>
    </row>
  </sheetData>
  <sheetProtection algorithmName="SHA-512" hashValue="NmiKVvlYbnZmPZmyv1i5+iViPayvmQjaHlClDwtGFIGY6PIUAfTNZODmoga5FkrJY2CJQHskDi3ESgmMuMh9fw==" saltValue="4E+V8rkWtccnreg2tyyIFQ==" spinCount="100000" sheet="1" objects="1" scenarios="1" selectLockedCells="1"/>
  <protectedRanges>
    <protectedRange sqref="D4:D9 F4:F9 H4:H9 J4:J9 L4:L9 D11:D24 F11:F24 H11:H24 J11:J24 L11:L24 N4:N9 N11:N24" name="選手入力_1"/>
  </protectedRange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65AA-FE4F-40E1-9FCA-025E4BBE3183}">
  <sheetPr codeName="Sheet3">
    <tabColor rgb="FF00B050"/>
  </sheetPr>
  <dimension ref="A1:L46"/>
  <sheetViews>
    <sheetView showGridLines="0" zoomScaleNormal="100" workbookViewId="0">
      <selection activeCell="C3" sqref="C3"/>
    </sheetView>
  </sheetViews>
  <sheetFormatPr defaultColWidth="0" defaultRowHeight="18.75" zeroHeight="1" x14ac:dyDescent="0.15"/>
  <cols>
    <col min="1" max="1" width="2.6328125" style="9" customWidth="1"/>
    <col min="2" max="2" width="4.6328125" style="9" customWidth="1"/>
    <col min="3" max="3" width="16.6328125" style="13" customWidth="1"/>
    <col min="4" max="4" width="4.6328125" style="13" customWidth="1"/>
    <col min="5" max="6" width="16.6328125" style="13" customWidth="1"/>
    <col min="7" max="7" width="4.6328125" style="13" customWidth="1"/>
    <col min="8" max="9" width="16.6328125" style="13" customWidth="1"/>
    <col min="10" max="10" width="4.6328125" style="13" customWidth="1"/>
    <col min="11" max="11" width="16.6328125" style="13" customWidth="1"/>
    <col min="12" max="12" width="2.6328125" style="9" customWidth="1"/>
    <col min="13" max="16384" width="8.7265625" style="9" hidden="1"/>
  </cols>
  <sheetData>
    <row r="1" spans="2:11" ht="19.5" thickBot="1" x14ac:dyDescent="0.2"/>
    <row r="2" spans="2:11" ht="30" customHeight="1" thickTop="1" thickBot="1" x14ac:dyDescent="0.2">
      <c r="B2" s="239" t="s">
        <v>17</v>
      </c>
      <c r="C2" s="54">
        <f>メンバー情報!D2</f>
        <v>0</v>
      </c>
      <c r="D2" s="55" t="s">
        <v>11</v>
      </c>
      <c r="E2" s="56">
        <f>メンバー情報!J2</f>
        <v>0</v>
      </c>
      <c r="F2" s="57">
        <f>メンバー情報!F2</f>
        <v>0</v>
      </c>
      <c r="G2" s="55" t="s">
        <v>11</v>
      </c>
      <c r="H2" s="58">
        <f>メンバー情報!L2</f>
        <v>0</v>
      </c>
      <c r="I2" s="57">
        <f>メンバー情報!H2</f>
        <v>0</v>
      </c>
      <c r="J2" s="55" t="s">
        <v>11</v>
      </c>
      <c r="K2" s="58">
        <f>メンバー情報!N2</f>
        <v>0</v>
      </c>
    </row>
    <row r="3" spans="2:11" ht="30" customHeight="1" thickTop="1" thickBot="1" x14ac:dyDescent="0.2">
      <c r="B3" s="240"/>
      <c r="C3" s="101"/>
      <c r="D3" s="16" t="s">
        <v>12</v>
      </c>
      <c r="E3" s="107"/>
      <c r="F3" s="108"/>
      <c r="G3" s="16" t="s">
        <v>12</v>
      </c>
      <c r="H3" s="114"/>
      <c r="I3" s="108"/>
      <c r="J3" s="16" t="s">
        <v>12</v>
      </c>
      <c r="K3" s="114"/>
    </row>
    <row r="4" spans="2:11" ht="30" customHeight="1" thickBot="1" x14ac:dyDescent="0.2">
      <c r="B4" s="240"/>
      <c r="C4" s="102"/>
      <c r="D4" s="14" t="s">
        <v>13</v>
      </c>
      <c r="E4" s="109"/>
      <c r="F4" s="110"/>
      <c r="G4" s="14" t="s">
        <v>13</v>
      </c>
      <c r="H4" s="115"/>
      <c r="I4" s="110"/>
      <c r="J4" s="14" t="s">
        <v>13</v>
      </c>
      <c r="K4" s="115"/>
    </row>
    <row r="5" spans="2:11" ht="30" customHeight="1" x14ac:dyDescent="0.15">
      <c r="B5" s="240"/>
      <c r="C5" s="103"/>
      <c r="D5" s="238" t="s">
        <v>14</v>
      </c>
      <c r="E5" s="111"/>
      <c r="F5" s="103"/>
      <c r="G5" s="238" t="s">
        <v>14</v>
      </c>
      <c r="H5" s="116"/>
      <c r="I5" s="103"/>
      <c r="J5" s="238" t="s">
        <v>14</v>
      </c>
      <c r="K5" s="116"/>
    </row>
    <row r="6" spans="2:11" ht="30" customHeight="1" thickBot="1" x14ac:dyDescent="0.2">
      <c r="B6" s="240"/>
      <c r="C6" s="104"/>
      <c r="D6" s="238"/>
      <c r="E6" s="112"/>
      <c r="F6" s="104"/>
      <c r="G6" s="238"/>
      <c r="H6" s="117"/>
      <c r="I6" s="104"/>
      <c r="J6" s="238"/>
      <c r="K6" s="117"/>
    </row>
    <row r="7" spans="2:11" ht="30" customHeight="1" x14ac:dyDescent="0.15">
      <c r="B7" s="240"/>
      <c r="C7" s="105"/>
      <c r="D7" s="236" t="s">
        <v>15</v>
      </c>
      <c r="E7" s="111"/>
      <c r="F7" s="103"/>
      <c r="G7" s="236" t="s">
        <v>15</v>
      </c>
      <c r="H7" s="116"/>
      <c r="I7" s="103"/>
      <c r="J7" s="236" t="s">
        <v>15</v>
      </c>
      <c r="K7" s="116"/>
    </row>
    <row r="8" spans="2:11" ht="30" customHeight="1" thickBot="1" x14ac:dyDescent="0.2">
      <c r="B8" s="240"/>
      <c r="C8" s="101"/>
      <c r="D8" s="237"/>
      <c r="E8" s="107"/>
      <c r="F8" s="108"/>
      <c r="G8" s="237"/>
      <c r="H8" s="114"/>
      <c r="I8" s="108"/>
      <c r="J8" s="237"/>
      <c r="K8" s="114"/>
    </row>
    <row r="9" spans="2:11" ht="30" customHeight="1" thickBot="1" x14ac:dyDescent="0.2">
      <c r="B9" s="241"/>
      <c r="C9" s="106"/>
      <c r="D9" s="15" t="s">
        <v>16</v>
      </c>
      <c r="E9" s="113"/>
      <c r="F9" s="106"/>
      <c r="G9" s="15" t="s">
        <v>16</v>
      </c>
      <c r="H9" s="118"/>
      <c r="I9" s="106"/>
      <c r="J9" s="15" t="s">
        <v>16</v>
      </c>
      <c r="K9" s="118"/>
    </row>
    <row r="10" spans="2:11" ht="15" customHeight="1" thickTop="1" thickBot="1" x14ac:dyDescent="0.2"/>
    <row r="11" spans="2:11" ht="30" customHeight="1" thickTop="1" thickBot="1" x14ac:dyDescent="0.2">
      <c r="B11" s="239" t="s">
        <v>18</v>
      </c>
      <c r="C11" s="54">
        <f>メンバー情報!D2</f>
        <v>0</v>
      </c>
      <c r="D11" s="55" t="s">
        <v>11</v>
      </c>
      <c r="E11" s="56">
        <f>メンバー情報!N2</f>
        <v>0</v>
      </c>
      <c r="F11" s="57">
        <f>メンバー情報!F2</f>
        <v>0</v>
      </c>
      <c r="G11" s="55" t="s">
        <v>11</v>
      </c>
      <c r="H11" s="58">
        <f>メンバー情報!J2</f>
        <v>0</v>
      </c>
      <c r="I11" s="57">
        <f>メンバー情報!H2</f>
        <v>0</v>
      </c>
      <c r="J11" s="55" t="s">
        <v>11</v>
      </c>
      <c r="K11" s="58">
        <f>メンバー情報!L2</f>
        <v>0</v>
      </c>
    </row>
    <row r="12" spans="2:11" ht="30" customHeight="1" thickTop="1" thickBot="1" x14ac:dyDescent="0.2">
      <c r="B12" s="240"/>
      <c r="C12" s="101"/>
      <c r="D12" s="16" t="s">
        <v>12</v>
      </c>
      <c r="E12" s="107"/>
      <c r="F12" s="108"/>
      <c r="G12" s="16" t="s">
        <v>12</v>
      </c>
      <c r="H12" s="114"/>
      <c r="I12" s="108"/>
      <c r="J12" s="16" t="s">
        <v>12</v>
      </c>
      <c r="K12" s="114"/>
    </row>
    <row r="13" spans="2:11" ht="30" customHeight="1" thickBot="1" x14ac:dyDescent="0.2">
      <c r="B13" s="240"/>
      <c r="C13" s="102"/>
      <c r="D13" s="14" t="s">
        <v>13</v>
      </c>
      <c r="E13" s="109"/>
      <c r="F13" s="110"/>
      <c r="G13" s="14" t="s">
        <v>13</v>
      </c>
      <c r="H13" s="115"/>
      <c r="I13" s="110"/>
      <c r="J13" s="14" t="s">
        <v>13</v>
      </c>
      <c r="K13" s="115"/>
    </row>
    <row r="14" spans="2:11" ht="30" customHeight="1" x14ac:dyDescent="0.15">
      <c r="B14" s="240"/>
      <c r="C14" s="103"/>
      <c r="D14" s="238" t="s">
        <v>14</v>
      </c>
      <c r="E14" s="111"/>
      <c r="F14" s="103"/>
      <c r="G14" s="238" t="s">
        <v>14</v>
      </c>
      <c r="H14" s="116"/>
      <c r="I14" s="103"/>
      <c r="J14" s="238" t="s">
        <v>14</v>
      </c>
      <c r="K14" s="116"/>
    </row>
    <row r="15" spans="2:11" ht="30" customHeight="1" thickBot="1" x14ac:dyDescent="0.2">
      <c r="B15" s="240"/>
      <c r="C15" s="104"/>
      <c r="D15" s="238"/>
      <c r="E15" s="112"/>
      <c r="F15" s="104"/>
      <c r="G15" s="238"/>
      <c r="H15" s="117"/>
      <c r="I15" s="104"/>
      <c r="J15" s="238"/>
      <c r="K15" s="117"/>
    </row>
    <row r="16" spans="2:11" ht="30" customHeight="1" x14ac:dyDescent="0.15">
      <c r="B16" s="240"/>
      <c r="C16" s="105"/>
      <c r="D16" s="236" t="s">
        <v>15</v>
      </c>
      <c r="E16" s="111"/>
      <c r="F16" s="103"/>
      <c r="G16" s="236" t="s">
        <v>15</v>
      </c>
      <c r="H16" s="116"/>
      <c r="I16" s="103"/>
      <c r="J16" s="236" t="s">
        <v>15</v>
      </c>
      <c r="K16" s="116"/>
    </row>
    <row r="17" spans="2:11" ht="30" customHeight="1" thickBot="1" x14ac:dyDescent="0.2">
      <c r="B17" s="240"/>
      <c r="C17" s="101"/>
      <c r="D17" s="237"/>
      <c r="E17" s="107"/>
      <c r="F17" s="108"/>
      <c r="G17" s="237"/>
      <c r="H17" s="114"/>
      <c r="I17" s="108"/>
      <c r="J17" s="237"/>
      <c r="K17" s="114"/>
    </row>
    <row r="18" spans="2:11" ht="30" customHeight="1" thickBot="1" x14ac:dyDescent="0.2">
      <c r="B18" s="241"/>
      <c r="C18" s="106"/>
      <c r="D18" s="15" t="s">
        <v>16</v>
      </c>
      <c r="E18" s="113"/>
      <c r="F18" s="106"/>
      <c r="G18" s="15" t="s">
        <v>16</v>
      </c>
      <c r="H18" s="118"/>
      <c r="I18" s="106"/>
      <c r="J18" s="15" t="s">
        <v>16</v>
      </c>
      <c r="K18" s="118"/>
    </row>
    <row r="19" spans="2:11" ht="15" customHeight="1" thickTop="1" thickBot="1" x14ac:dyDescent="0.2"/>
    <row r="20" spans="2:11" ht="30" customHeight="1" thickTop="1" thickBot="1" x14ac:dyDescent="0.2">
      <c r="B20" s="239" t="s">
        <v>19</v>
      </c>
      <c r="C20" s="54">
        <f>メンバー情報!D2</f>
        <v>0</v>
      </c>
      <c r="D20" s="55" t="s">
        <v>11</v>
      </c>
      <c r="E20" s="56">
        <f>メンバー情報!L2</f>
        <v>0</v>
      </c>
      <c r="F20" s="57">
        <f>メンバー情報!F2</f>
        <v>0</v>
      </c>
      <c r="G20" s="55" t="s">
        <v>11</v>
      </c>
      <c r="H20" s="58">
        <f>メンバー情報!H2</f>
        <v>0</v>
      </c>
      <c r="I20" s="57">
        <f>メンバー情報!J2</f>
        <v>0</v>
      </c>
      <c r="J20" s="55" t="s">
        <v>11</v>
      </c>
      <c r="K20" s="58">
        <f>メンバー情報!N2</f>
        <v>0</v>
      </c>
    </row>
    <row r="21" spans="2:11" ht="30" customHeight="1" thickTop="1" thickBot="1" x14ac:dyDescent="0.2">
      <c r="B21" s="240"/>
      <c r="C21" s="101"/>
      <c r="D21" s="16" t="s">
        <v>12</v>
      </c>
      <c r="E21" s="107"/>
      <c r="F21" s="108"/>
      <c r="G21" s="16" t="s">
        <v>12</v>
      </c>
      <c r="H21" s="114"/>
      <c r="I21" s="108"/>
      <c r="J21" s="16" t="s">
        <v>12</v>
      </c>
      <c r="K21" s="114"/>
    </row>
    <row r="22" spans="2:11" ht="30" customHeight="1" thickBot="1" x14ac:dyDescent="0.2">
      <c r="B22" s="240"/>
      <c r="C22" s="102"/>
      <c r="D22" s="14" t="s">
        <v>13</v>
      </c>
      <c r="E22" s="109"/>
      <c r="F22" s="110"/>
      <c r="G22" s="14" t="s">
        <v>13</v>
      </c>
      <c r="H22" s="115"/>
      <c r="I22" s="110"/>
      <c r="J22" s="14" t="s">
        <v>13</v>
      </c>
      <c r="K22" s="115"/>
    </row>
    <row r="23" spans="2:11" ht="30" customHeight="1" x14ac:dyDescent="0.15">
      <c r="B23" s="240"/>
      <c r="C23" s="103"/>
      <c r="D23" s="238" t="s">
        <v>14</v>
      </c>
      <c r="E23" s="111"/>
      <c r="F23" s="103"/>
      <c r="G23" s="238" t="s">
        <v>14</v>
      </c>
      <c r="H23" s="116"/>
      <c r="I23" s="103"/>
      <c r="J23" s="238" t="s">
        <v>14</v>
      </c>
      <c r="K23" s="116"/>
    </row>
    <row r="24" spans="2:11" ht="30" customHeight="1" thickBot="1" x14ac:dyDescent="0.2">
      <c r="B24" s="240"/>
      <c r="C24" s="104"/>
      <c r="D24" s="238"/>
      <c r="E24" s="112"/>
      <c r="F24" s="104"/>
      <c r="G24" s="238"/>
      <c r="H24" s="117"/>
      <c r="I24" s="104"/>
      <c r="J24" s="238"/>
      <c r="K24" s="117"/>
    </row>
    <row r="25" spans="2:11" ht="30" customHeight="1" x14ac:dyDescent="0.15">
      <c r="B25" s="240"/>
      <c r="C25" s="105"/>
      <c r="D25" s="236" t="s">
        <v>15</v>
      </c>
      <c r="E25" s="111"/>
      <c r="F25" s="103"/>
      <c r="G25" s="236" t="s">
        <v>15</v>
      </c>
      <c r="H25" s="116"/>
      <c r="I25" s="103"/>
      <c r="J25" s="236" t="s">
        <v>15</v>
      </c>
      <c r="K25" s="116"/>
    </row>
    <row r="26" spans="2:11" ht="30" customHeight="1" thickBot="1" x14ac:dyDescent="0.2">
      <c r="B26" s="240"/>
      <c r="C26" s="101"/>
      <c r="D26" s="237"/>
      <c r="E26" s="107"/>
      <c r="F26" s="108"/>
      <c r="G26" s="237"/>
      <c r="H26" s="114"/>
      <c r="I26" s="108"/>
      <c r="J26" s="237"/>
      <c r="K26" s="114"/>
    </row>
    <row r="27" spans="2:11" ht="30" customHeight="1" thickBot="1" x14ac:dyDescent="0.2">
      <c r="B27" s="241"/>
      <c r="C27" s="106"/>
      <c r="D27" s="15" t="s">
        <v>16</v>
      </c>
      <c r="E27" s="113"/>
      <c r="F27" s="106"/>
      <c r="G27" s="15" t="s">
        <v>16</v>
      </c>
      <c r="H27" s="118"/>
      <c r="I27" s="106"/>
      <c r="J27" s="15" t="s">
        <v>16</v>
      </c>
      <c r="K27" s="118"/>
    </row>
    <row r="28" spans="2:11" ht="15" customHeight="1" thickTop="1" thickBot="1" x14ac:dyDescent="0.2"/>
    <row r="29" spans="2:11" ht="30" customHeight="1" thickTop="1" thickBot="1" x14ac:dyDescent="0.2">
      <c r="B29" s="239" t="s">
        <v>20</v>
      </c>
      <c r="C29" s="54">
        <f>メンバー情報!D2</f>
        <v>0</v>
      </c>
      <c r="D29" s="55" t="s">
        <v>11</v>
      </c>
      <c r="E29" s="56">
        <f>メンバー情報!H2</f>
        <v>0</v>
      </c>
      <c r="F29" s="57">
        <f>メンバー情報!F2</f>
        <v>0</v>
      </c>
      <c r="G29" s="55" t="s">
        <v>11</v>
      </c>
      <c r="H29" s="58">
        <f>メンバー情報!N2</f>
        <v>0</v>
      </c>
      <c r="I29" s="57">
        <f>メンバー情報!J2</f>
        <v>0</v>
      </c>
      <c r="J29" s="55" t="s">
        <v>11</v>
      </c>
      <c r="K29" s="58">
        <f>メンバー情報!L2</f>
        <v>0</v>
      </c>
    </row>
    <row r="30" spans="2:11" ht="30" customHeight="1" thickTop="1" thickBot="1" x14ac:dyDescent="0.2">
      <c r="B30" s="240"/>
      <c r="C30" s="101"/>
      <c r="D30" s="16" t="s">
        <v>12</v>
      </c>
      <c r="E30" s="107"/>
      <c r="F30" s="108"/>
      <c r="G30" s="16" t="s">
        <v>12</v>
      </c>
      <c r="H30" s="114"/>
      <c r="I30" s="108"/>
      <c r="J30" s="16" t="s">
        <v>12</v>
      </c>
      <c r="K30" s="114"/>
    </row>
    <row r="31" spans="2:11" ht="30" customHeight="1" thickBot="1" x14ac:dyDescent="0.2">
      <c r="B31" s="240"/>
      <c r="C31" s="102"/>
      <c r="D31" s="14" t="s">
        <v>13</v>
      </c>
      <c r="E31" s="109"/>
      <c r="F31" s="110"/>
      <c r="G31" s="14" t="s">
        <v>13</v>
      </c>
      <c r="H31" s="115"/>
      <c r="I31" s="110"/>
      <c r="J31" s="14" t="s">
        <v>13</v>
      </c>
      <c r="K31" s="115"/>
    </row>
    <row r="32" spans="2:11" ht="30" customHeight="1" x14ac:dyDescent="0.15">
      <c r="B32" s="240"/>
      <c r="C32" s="103"/>
      <c r="D32" s="238" t="s">
        <v>14</v>
      </c>
      <c r="E32" s="111"/>
      <c r="F32" s="103"/>
      <c r="G32" s="238" t="s">
        <v>14</v>
      </c>
      <c r="H32" s="116"/>
      <c r="I32" s="103"/>
      <c r="J32" s="238" t="s">
        <v>14</v>
      </c>
      <c r="K32" s="116"/>
    </row>
    <row r="33" spans="2:11" ht="30" customHeight="1" thickBot="1" x14ac:dyDescent="0.2">
      <c r="B33" s="240"/>
      <c r="C33" s="104"/>
      <c r="D33" s="238"/>
      <c r="E33" s="112"/>
      <c r="F33" s="104"/>
      <c r="G33" s="238"/>
      <c r="H33" s="117"/>
      <c r="I33" s="104"/>
      <c r="J33" s="238"/>
      <c r="K33" s="117"/>
    </row>
    <row r="34" spans="2:11" ht="30" customHeight="1" x14ac:dyDescent="0.15">
      <c r="B34" s="240"/>
      <c r="C34" s="105"/>
      <c r="D34" s="236" t="s">
        <v>15</v>
      </c>
      <c r="E34" s="111"/>
      <c r="F34" s="103"/>
      <c r="G34" s="236" t="s">
        <v>15</v>
      </c>
      <c r="H34" s="116"/>
      <c r="I34" s="103"/>
      <c r="J34" s="236" t="s">
        <v>15</v>
      </c>
      <c r="K34" s="116"/>
    </row>
    <row r="35" spans="2:11" ht="30" customHeight="1" thickBot="1" x14ac:dyDescent="0.2">
      <c r="B35" s="240"/>
      <c r="C35" s="101"/>
      <c r="D35" s="237"/>
      <c r="E35" s="107"/>
      <c r="F35" s="108"/>
      <c r="G35" s="237"/>
      <c r="H35" s="114"/>
      <c r="I35" s="108"/>
      <c r="J35" s="237"/>
      <c r="K35" s="114"/>
    </row>
    <row r="36" spans="2:11" ht="30" customHeight="1" thickBot="1" x14ac:dyDescent="0.2">
      <c r="B36" s="241"/>
      <c r="C36" s="106"/>
      <c r="D36" s="15" t="s">
        <v>16</v>
      </c>
      <c r="E36" s="113"/>
      <c r="F36" s="106"/>
      <c r="G36" s="15" t="s">
        <v>16</v>
      </c>
      <c r="H36" s="118"/>
      <c r="I36" s="106"/>
      <c r="J36" s="15" t="s">
        <v>16</v>
      </c>
      <c r="K36" s="118"/>
    </row>
    <row r="37" spans="2:11" ht="15" customHeight="1" thickTop="1" thickBot="1" x14ac:dyDescent="0.2"/>
    <row r="38" spans="2:11" ht="30" customHeight="1" thickTop="1" thickBot="1" x14ac:dyDescent="0.2">
      <c r="B38" s="239" t="s">
        <v>21</v>
      </c>
      <c r="C38" s="54">
        <f>メンバー情報!D2</f>
        <v>0</v>
      </c>
      <c r="D38" s="55" t="s">
        <v>11</v>
      </c>
      <c r="E38" s="56">
        <f>メンバー情報!F2</f>
        <v>0</v>
      </c>
      <c r="F38" s="57">
        <f>メンバー情報!H2</f>
        <v>0</v>
      </c>
      <c r="G38" s="55" t="s">
        <v>11</v>
      </c>
      <c r="H38" s="58">
        <f>メンバー情報!J2</f>
        <v>0</v>
      </c>
      <c r="I38" s="57">
        <f>メンバー情報!L2</f>
        <v>0</v>
      </c>
      <c r="J38" s="55" t="s">
        <v>11</v>
      </c>
      <c r="K38" s="58">
        <f>メンバー情報!N2</f>
        <v>0</v>
      </c>
    </row>
    <row r="39" spans="2:11" ht="30" customHeight="1" thickTop="1" thickBot="1" x14ac:dyDescent="0.2">
      <c r="B39" s="240"/>
      <c r="C39" s="101"/>
      <c r="D39" s="16" t="s">
        <v>12</v>
      </c>
      <c r="E39" s="107"/>
      <c r="F39" s="108"/>
      <c r="G39" s="16" t="s">
        <v>12</v>
      </c>
      <c r="H39" s="114"/>
      <c r="I39" s="108"/>
      <c r="J39" s="16" t="s">
        <v>12</v>
      </c>
      <c r="K39" s="114"/>
    </row>
    <row r="40" spans="2:11" ht="30" customHeight="1" thickBot="1" x14ac:dyDescent="0.2">
      <c r="B40" s="240"/>
      <c r="C40" s="102"/>
      <c r="D40" s="14" t="s">
        <v>13</v>
      </c>
      <c r="E40" s="109"/>
      <c r="F40" s="110"/>
      <c r="G40" s="14" t="s">
        <v>13</v>
      </c>
      <c r="H40" s="115"/>
      <c r="I40" s="110"/>
      <c r="J40" s="14" t="s">
        <v>13</v>
      </c>
      <c r="K40" s="115"/>
    </row>
    <row r="41" spans="2:11" ht="30" customHeight="1" x14ac:dyDescent="0.15">
      <c r="B41" s="240"/>
      <c r="C41" s="103"/>
      <c r="D41" s="238" t="s">
        <v>14</v>
      </c>
      <c r="E41" s="111"/>
      <c r="F41" s="103"/>
      <c r="G41" s="238" t="s">
        <v>14</v>
      </c>
      <c r="H41" s="116"/>
      <c r="I41" s="103"/>
      <c r="J41" s="238" t="s">
        <v>14</v>
      </c>
      <c r="K41" s="116"/>
    </row>
    <row r="42" spans="2:11" ht="30" customHeight="1" thickBot="1" x14ac:dyDescent="0.2">
      <c r="B42" s="240"/>
      <c r="C42" s="104"/>
      <c r="D42" s="238"/>
      <c r="E42" s="112"/>
      <c r="F42" s="104"/>
      <c r="G42" s="238"/>
      <c r="H42" s="117"/>
      <c r="I42" s="104"/>
      <c r="J42" s="238"/>
      <c r="K42" s="117"/>
    </row>
    <row r="43" spans="2:11" ht="30" customHeight="1" x14ac:dyDescent="0.15">
      <c r="B43" s="240"/>
      <c r="C43" s="105"/>
      <c r="D43" s="236" t="s">
        <v>15</v>
      </c>
      <c r="E43" s="111"/>
      <c r="F43" s="103"/>
      <c r="G43" s="236" t="s">
        <v>15</v>
      </c>
      <c r="H43" s="116"/>
      <c r="I43" s="103"/>
      <c r="J43" s="236" t="s">
        <v>15</v>
      </c>
      <c r="K43" s="116"/>
    </row>
    <row r="44" spans="2:11" ht="30" customHeight="1" thickBot="1" x14ac:dyDescent="0.2">
      <c r="B44" s="240"/>
      <c r="C44" s="101"/>
      <c r="D44" s="237"/>
      <c r="E44" s="107"/>
      <c r="F44" s="108"/>
      <c r="G44" s="237"/>
      <c r="H44" s="114"/>
      <c r="I44" s="108"/>
      <c r="J44" s="237"/>
      <c r="K44" s="114"/>
    </row>
    <row r="45" spans="2:11" ht="30" customHeight="1" thickBot="1" x14ac:dyDescent="0.2">
      <c r="B45" s="241"/>
      <c r="C45" s="106"/>
      <c r="D45" s="15" t="s">
        <v>16</v>
      </c>
      <c r="E45" s="113"/>
      <c r="F45" s="106"/>
      <c r="G45" s="15" t="s">
        <v>16</v>
      </c>
      <c r="H45" s="118"/>
      <c r="I45" s="106"/>
      <c r="J45" s="15" t="s">
        <v>16</v>
      </c>
      <c r="K45" s="118"/>
    </row>
    <row r="46" spans="2:11" ht="19.5" thickTop="1" x14ac:dyDescent="0.15"/>
  </sheetData>
  <sheetProtection algorithmName="SHA-512" hashValue="+ITLNOFY9FHseyee/jIgQLYhhIWmzdravmlZU08bdWAOBKfh3FSFieTajU9uLXv2if/eKJ9QH0bKp+kXH0yMOA==" saltValue="OaQPuB4GsXpAz5X+oeT9Zg==" spinCount="100000" sheet="1" objects="1" scenarios="1" selectLockedCells="1"/>
  <mergeCells count="35">
    <mergeCell ref="B2:B9"/>
    <mergeCell ref="D5:D6"/>
    <mergeCell ref="D7:D8"/>
    <mergeCell ref="G5:G6"/>
    <mergeCell ref="G7:G8"/>
    <mergeCell ref="B29:B36"/>
    <mergeCell ref="D32:D33"/>
    <mergeCell ref="G32:G33"/>
    <mergeCell ref="D34:D35"/>
    <mergeCell ref="G34:G35"/>
    <mergeCell ref="B20:B27"/>
    <mergeCell ref="D23:D24"/>
    <mergeCell ref="G23:G24"/>
    <mergeCell ref="D25:D26"/>
    <mergeCell ref="G25:G26"/>
    <mergeCell ref="B11:B18"/>
    <mergeCell ref="D14:D15"/>
    <mergeCell ref="G14:G15"/>
    <mergeCell ref="D16:D17"/>
    <mergeCell ref="G16:G17"/>
    <mergeCell ref="B38:B45"/>
    <mergeCell ref="D41:D42"/>
    <mergeCell ref="G41:G42"/>
    <mergeCell ref="D43:D44"/>
    <mergeCell ref="G43:G44"/>
    <mergeCell ref="J5:J6"/>
    <mergeCell ref="J7:J8"/>
    <mergeCell ref="J14:J15"/>
    <mergeCell ref="J16:J17"/>
    <mergeCell ref="J23:J24"/>
    <mergeCell ref="J25:J26"/>
    <mergeCell ref="J32:J33"/>
    <mergeCell ref="J34:J35"/>
    <mergeCell ref="J41:J42"/>
    <mergeCell ref="J43:J44"/>
  </mergeCells>
  <phoneticPr fontId="2"/>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9D1A5D54-DD96-4350-A085-17B43EF7910C}">
          <x14:formula1>
            <xm:f>メンバー情報!$D$11:$D$24</xm:f>
          </x14:formula1>
          <xm:sqref>C3:C9 C21:C27 C30:C36 C39:C45 C12:C18</xm:sqref>
        </x14:dataValidation>
        <x14:dataValidation type="list" allowBlank="1" showInputMessage="1" showErrorMessage="1" xr:uid="{2F881C11-6070-43E2-8A5E-3F297A68AC39}">
          <x14:formula1>
            <xm:f>メンバー情報!$J$11:$J$24</xm:f>
          </x14:formula1>
          <xm:sqref>E3:E9 I30:I36 H39:H45 H12:H18 I21:I27</xm:sqref>
        </x14:dataValidation>
        <x14:dataValidation type="list" allowBlank="1" showInputMessage="1" showErrorMessage="1" xr:uid="{C63A3D9E-E0D6-4B78-BE66-19C5E82076DE}">
          <x14:formula1>
            <xm:f>メンバー情報!$F$11:$F$24</xm:f>
          </x14:formula1>
          <xm:sqref>F3:F9 F30:F36 F21:F27 E39:E45 F12:F18</xm:sqref>
        </x14:dataValidation>
        <x14:dataValidation type="list" allowBlank="1" showInputMessage="1" showErrorMessage="1" xr:uid="{DE099BB1-9C27-482E-A4C0-C438720BE7B9}">
          <x14:formula1>
            <xm:f>メンバー情報!$L$11:$L$24</xm:f>
          </x14:formula1>
          <xm:sqref>I39:I45 K30:K36 E21:E27 H3:H9 K12:K18</xm:sqref>
        </x14:dataValidation>
        <x14:dataValidation type="list" allowBlank="1" showInputMessage="1" showErrorMessage="1" xr:uid="{D9B6C266-72F8-414C-9DC0-F1CDC02C13DB}">
          <x14:formula1>
            <xm:f>メンバー情報!$H$11:$H$24</xm:f>
          </x14:formula1>
          <xm:sqref>I3:I9 F39:F45 E30:E36 H21:H27 I12:I18</xm:sqref>
        </x14:dataValidation>
        <x14:dataValidation type="list" allowBlank="1" showInputMessage="1" showErrorMessage="1" xr:uid="{886A4790-0212-4057-98DC-983BF5F4F1E9}">
          <x14:formula1>
            <xm:f>メンバー情報!$N$11:$N$24</xm:f>
          </x14:formula1>
          <xm:sqref>K3:K9 E12:E18 K21:K27 H30:H36 K39:K45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A063-9869-41B3-A768-FD90CAE44E82}">
  <sheetPr codeName="Sheet4">
    <tabColor rgb="FF00B050"/>
  </sheetPr>
  <dimension ref="A1:L26"/>
  <sheetViews>
    <sheetView showGridLines="0" workbookViewId="0">
      <selection activeCell="C3" sqref="C3"/>
    </sheetView>
  </sheetViews>
  <sheetFormatPr defaultColWidth="0" defaultRowHeight="18.75" zeroHeight="1" x14ac:dyDescent="0.15"/>
  <cols>
    <col min="1" max="1" width="2.6328125" style="43" customWidth="1"/>
    <col min="2" max="2" width="4.6328125" style="43" customWidth="1"/>
    <col min="3" max="3" width="16.6328125" style="44" customWidth="1"/>
    <col min="4" max="4" width="4.6328125" style="44" customWidth="1"/>
    <col min="5" max="6" width="16.6328125" style="44" customWidth="1"/>
    <col min="7" max="7" width="4.6328125" style="44" customWidth="1"/>
    <col min="8" max="9" width="16.6328125" style="44" customWidth="1"/>
    <col min="10" max="10" width="4.6328125" style="44" customWidth="1"/>
    <col min="11" max="11" width="16.6328125" style="44" customWidth="1"/>
    <col min="12" max="12" width="2.6328125" style="43" customWidth="1"/>
    <col min="13" max="16384" width="8.7265625" style="43" hidden="1"/>
  </cols>
  <sheetData>
    <row r="1" spans="2:11" ht="19.5" thickBot="1" x14ac:dyDescent="0.2"/>
    <row r="2" spans="2:11" ht="30" customHeight="1" thickTop="1" thickBot="1" x14ac:dyDescent="0.2">
      <c r="B2" s="239" t="s">
        <v>22</v>
      </c>
      <c r="C2" s="78">
        <f>オーダー!C2</f>
        <v>0</v>
      </c>
      <c r="D2" s="82" t="s">
        <v>11</v>
      </c>
      <c r="E2" s="79">
        <f>オーダー!E2</f>
        <v>0</v>
      </c>
      <c r="F2" s="78">
        <f>オーダー!F2</f>
        <v>0</v>
      </c>
      <c r="G2" s="82" t="s">
        <v>11</v>
      </c>
      <c r="H2" s="79">
        <f>オーダー!H2</f>
        <v>0</v>
      </c>
      <c r="I2" s="78">
        <f>オーダー!I2</f>
        <v>0</v>
      </c>
      <c r="J2" s="82" t="s">
        <v>11</v>
      </c>
      <c r="K2" s="79">
        <f>オーダー!K2</f>
        <v>0</v>
      </c>
    </row>
    <row r="3" spans="2:11" ht="30" customHeight="1" x14ac:dyDescent="0.15">
      <c r="B3" s="240"/>
      <c r="C3" s="119"/>
      <c r="D3" s="242" t="s">
        <v>15</v>
      </c>
      <c r="E3" s="122"/>
      <c r="F3" s="123"/>
      <c r="G3" s="242" t="s">
        <v>15</v>
      </c>
      <c r="H3" s="127"/>
      <c r="I3" s="123"/>
      <c r="J3" s="242" t="s">
        <v>15</v>
      </c>
      <c r="K3" s="127"/>
    </row>
    <row r="4" spans="2:11" ht="30" customHeight="1" thickBot="1" x14ac:dyDescent="0.2">
      <c r="B4" s="240"/>
      <c r="C4" s="120"/>
      <c r="D4" s="243"/>
      <c r="E4" s="124"/>
      <c r="F4" s="125"/>
      <c r="G4" s="243"/>
      <c r="H4" s="128"/>
      <c r="I4" s="125"/>
      <c r="J4" s="243"/>
      <c r="K4" s="128"/>
    </row>
    <row r="5" spans="2:11" ht="30" customHeight="1" thickBot="1" x14ac:dyDescent="0.2">
      <c r="B5" s="241"/>
      <c r="C5" s="121"/>
      <c r="D5" s="81" t="s">
        <v>16</v>
      </c>
      <c r="E5" s="126"/>
      <c r="F5" s="121"/>
      <c r="G5" s="81" t="s">
        <v>16</v>
      </c>
      <c r="H5" s="129"/>
      <c r="I5" s="121"/>
      <c r="J5" s="81" t="s">
        <v>16</v>
      </c>
      <c r="K5" s="129"/>
    </row>
    <row r="6" spans="2:11" ht="15" customHeight="1" thickTop="1" thickBot="1" x14ac:dyDescent="0.2"/>
    <row r="7" spans="2:11" ht="30" customHeight="1" thickTop="1" thickBot="1" x14ac:dyDescent="0.2">
      <c r="B7" s="239" t="s">
        <v>23</v>
      </c>
      <c r="C7" s="78">
        <f>オーダー!C11</f>
        <v>0</v>
      </c>
      <c r="D7" s="82" t="s">
        <v>11</v>
      </c>
      <c r="E7" s="79">
        <f>オーダー!E11</f>
        <v>0</v>
      </c>
      <c r="F7" s="80">
        <f>オーダー!F11</f>
        <v>0</v>
      </c>
      <c r="G7" s="82" t="s">
        <v>11</v>
      </c>
      <c r="H7" s="79">
        <f>オーダー!H11</f>
        <v>0</v>
      </c>
      <c r="I7" s="80">
        <f>オーダー!I11</f>
        <v>0</v>
      </c>
      <c r="J7" s="82" t="s">
        <v>11</v>
      </c>
      <c r="K7" s="79">
        <f>オーダー!K11</f>
        <v>0</v>
      </c>
    </row>
    <row r="8" spans="2:11" ht="30" customHeight="1" x14ac:dyDescent="0.15">
      <c r="B8" s="240"/>
      <c r="C8" s="119"/>
      <c r="D8" s="242" t="s">
        <v>15</v>
      </c>
      <c r="E8" s="122"/>
      <c r="F8" s="123"/>
      <c r="G8" s="242" t="s">
        <v>15</v>
      </c>
      <c r="H8" s="122"/>
      <c r="I8" s="123"/>
      <c r="J8" s="242" t="s">
        <v>15</v>
      </c>
      <c r="K8" s="127"/>
    </row>
    <row r="9" spans="2:11" ht="30" customHeight="1" thickBot="1" x14ac:dyDescent="0.2">
      <c r="B9" s="240"/>
      <c r="C9" s="120"/>
      <c r="D9" s="243"/>
      <c r="E9" s="124"/>
      <c r="F9" s="125"/>
      <c r="G9" s="243"/>
      <c r="H9" s="124"/>
      <c r="I9" s="125"/>
      <c r="J9" s="243"/>
      <c r="K9" s="128"/>
    </row>
    <row r="10" spans="2:11" ht="30" customHeight="1" thickBot="1" x14ac:dyDescent="0.2">
      <c r="B10" s="241"/>
      <c r="C10" s="121"/>
      <c r="D10" s="81" t="s">
        <v>16</v>
      </c>
      <c r="E10" s="126"/>
      <c r="F10" s="121"/>
      <c r="G10" s="81" t="s">
        <v>16</v>
      </c>
      <c r="H10" s="126"/>
      <c r="I10" s="121"/>
      <c r="J10" s="81" t="s">
        <v>16</v>
      </c>
      <c r="K10" s="129"/>
    </row>
    <row r="11" spans="2:11" ht="15" customHeight="1" thickTop="1" thickBot="1" x14ac:dyDescent="0.2"/>
    <row r="12" spans="2:11" ht="30" customHeight="1" thickTop="1" thickBot="1" x14ac:dyDescent="0.2">
      <c r="B12" s="239" t="s">
        <v>24</v>
      </c>
      <c r="C12" s="78">
        <f>オーダー!C20</f>
        <v>0</v>
      </c>
      <c r="D12" s="82" t="s">
        <v>11</v>
      </c>
      <c r="E12" s="79">
        <f>オーダー!E20</f>
        <v>0</v>
      </c>
      <c r="F12" s="80">
        <f>オーダー!F20</f>
        <v>0</v>
      </c>
      <c r="G12" s="82" t="s">
        <v>11</v>
      </c>
      <c r="H12" s="79">
        <f>オーダー!H20</f>
        <v>0</v>
      </c>
      <c r="I12" s="80">
        <f>オーダー!I20</f>
        <v>0</v>
      </c>
      <c r="J12" s="82" t="s">
        <v>11</v>
      </c>
      <c r="K12" s="79">
        <f>オーダー!K20</f>
        <v>0</v>
      </c>
    </row>
    <row r="13" spans="2:11" ht="30" customHeight="1" x14ac:dyDescent="0.15">
      <c r="B13" s="240"/>
      <c r="C13" s="119"/>
      <c r="D13" s="242" t="s">
        <v>15</v>
      </c>
      <c r="E13" s="122"/>
      <c r="F13" s="123"/>
      <c r="G13" s="242" t="s">
        <v>15</v>
      </c>
      <c r="H13" s="127"/>
      <c r="I13" s="123"/>
      <c r="J13" s="242" t="s">
        <v>15</v>
      </c>
      <c r="K13" s="127"/>
    </row>
    <row r="14" spans="2:11" ht="30" customHeight="1" thickBot="1" x14ac:dyDescent="0.2">
      <c r="B14" s="240"/>
      <c r="C14" s="120"/>
      <c r="D14" s="243"/>
      <c r="E14" s="124"/>
      <c r="F14" s="125"/>
      <c r="G14" s="243"/>
      <c r="H14" s="128"/>
      <c r="I14" s="125"/>
      <c r="J14" s="243"/>
      <c r="K14" s="128"/>
    </row>
    <row r="15" spans="2:11" ht="30" customHeight="1" thickBot="1" x14ac:dyDescent="0.2">
      <c r="B15" s="241"/>
      <c r="C15" s="121"/>
      <c r="D15" s="81" t="s">
        <v>16</v>
      </c>
      <c r="E15" s="126"/>
      <c r="F15" s="121"/>
      <c r="G15" s="81" t="s">
        <v>16</v>
      </c>
      <c r="H15" s="129"/>
      <c r="I15" s="121"/>
      <c r="J15" s="81" t="s">
        <v>16</v>
      </c>
      <c r="K15" s="129"/>
    </row>
    <row r="16" spans="2:11" ht="15" customHeight="1" thickTop="1" thickBot="1" x14ac:dyDescent="0.2"/>
    <row r="17" spans="2:11" ht="30" customHeight="1" thickTop="1" thickBot="1" x14ac:dyDescent="0.2">
      <c r="B17" s="239" t="s">
        <v>25</v>
      </c>
      <c r="C17" s="78">
        <f>オーダー!C29</f>
        <v>0</v>
      </c>
      <c r="D17" s="82" t="s">
        <v>11</v>
      </c>
      <c r="E17" s="79">
        <f>オーダー!E29</f>
        <v>0</v>
      </c>
      <c r="F17" s="80">
        <f>オーダー!F29</f>
        <v>0</v>
      </c>
      <c r="G17" s="82" t="s">
        <v>11</v>
      </c>
      <c r="H17" s="79">
        <f>オーダー!H29</f>
        <v>0</v>
      </c>
      <c r="I17" s="80">
        <f>オーダー!I29</f>
        <v>0</v>
      </c>
      <c r="J17" s="82" t="s">
        <v>11</v>
      </c>
      <c r="K17" s="79">
        <f>オーダー!K29</f>
        <v>0</v>
      </c>
    </row>
    <row r="18" spans="2:11" ht="30" customHeight="1" x14ac:dyDescent="0.15">
      <c r="B18" s="240"/>
      <c r="C18" s="119"/>
      <c r="D18" s="242" t="s">
        <v>15</v>
      </c>
      <c r="E18" s="122"/>
      <c r="F18" s="123"/>
      <c r="G18" s="242" t="s">
        <v>15</v>
      </c>
      <c r="H18" s="127"/>
      <c r="I18" s="123"/>
      <c r="J18" s="242" t="s">
        <v>15</v>
      </c>
      <c r="K18" s="127"/>
    </row>
    <row r="19" spans="2:11" ht="30" customHeight="1" thickBot="1" x14ac:dyDescent="0.2">
      <c r="B19" s="240"/>
      <c r="C19" s="120"/>
      <c r="D19" s="243"/>
      <c r="E19" s="124"/>
      <c r="F19" s="125"/>
      <c r="G19" s="243"/>
      <c r="H19" s="128"/>
      <c r="I19" s="125"/>
      <c r="J19" s="243"/>
      <c r="K19" s="128"/>
    </row>
    <row r="20" spans="2:11" ht="30" customHeight="1" thickBot="1" x14ac:dyDescent="0.2">
      <c r="B20" s="241"/>
      <c r="C20" s="121"/>
      <c r="D20" s="81" t="s">
        <v>16</v>
      </c>
      <c r="E20" s="126"/>
      <c r="F20" s="121"/>
      <c r="G20" s="81" t="s">
        <v>16</v>
      </c>
      <c r="H20" s="129"/>
      <c r="I20" s="121"/>
      <c r="J20" s="81" t="s">
        <v>16</v>
      </c>
      <c r="K20" s="129"/>
    </row>
    <row r="21" spans="2:11" ht="15" customHeight="1" thickTop="1" thickBot="1" x14ac:dyDescent="0.2"/>
    <row r="22" spans="2:11" ht="30" customHeight="1" thickTop="1" thickBot="1" x14ac:dyDescent="0.2">
      <c r="B22" s="239" t="s">
        <v>26</v>
      </c>
      <c r="C22" s="78">
        <f>オーダー!C38</f>
        <v>0</v>
      </c>
      <c r="D22" s="82" t="s">
        <v>11</v>
      </c>
      <c r="E22" s="79">
        <f>オーダー!E38</f>
        <v>0</v>
      </c>
      <c r="F22" s="80">
        <f>オーダー!F38</f>
        <v>0</v>
      </c>
      <c r="G22" s="82" t="s">
        <v>11</v>
      </c>
      <c r="H22" s="79">
        <f>オーダー!H38</f>
        <v>0</v>
      </c>
      <c r="I22" s="80">
        <f>オーダー!I38</f>
        <v>0</v>
      </c>
      <c r="J22" s="82" t="s">
        <v>11</v>
      </c>
      <c r="K22" s="79">
        <f>オーダー!K38</f>
        <v>0</v>
      </c>
    </row>
    <row r="23" spans="2:11" ht="30" customHeight="1" x14ac:dyDescent="0.15">
      <c r="B23" s="240"/>
      <c r="C23" s="119"/>
      <c r="D23" s="242" t="s">
        <v>15</v>
      </c>
      <c r="E23" s="122"/>
      <c r="F23" s="123"/>
      <c r="G23" s="242" t="s">
        <v>15</v>
      </c>
      <c r="H23" s="127"/>
      <c r="I23" s="123"/>
      <c r="J23" s="242" t="s">
        <v>15</v>
      </c>
      <c r="K23" s="127"/>
    </row>
    <row r="24" spans="2:11" ht="30" customHeight="1" thickBot="1" x14ac:dyDescent="0.2">
      <c r="B24" s="240"/>
      <c r="C24" s="120"/>
      <c r="D24" s="243"/>
      <c r="E24" s="124"/>
      <c r="F24" s="125"/>
      <c r="G24" s="243"/>
      <c r="H24" s="128"/>
      <c r="I24" s="125"/>
      <c r="J24" s="243"/>
      <c r="K24" s="128"/>
    </row>
    <row r="25" spans="2:11" ht="30" customHeight="1" thickBot="1" x14ac:dyDescent="0.2">
      <c r="B25" s="241"/>
      <c r="C25" s="121"/>
      <c r="D25" s="81" t="s">
        <v>16</v>
      </c>
      <c r="E25" s="126"/>
      <c r="F25" s="121"/>
      <c r="G25" s="81" t="s">
        <v>16</v>
      </c>
      <c r="H25" s="129"/>
      <c r="I25" s="121"/>
      <c r="J25" s="81" t="s">
        <v>16</v>
      </c>
      <c r="K25" s="129"/>
    </row>
    <row r="26" spans="2:11" ht="19.5" thickTop="1" x14ac:dyDescent="0.15"/>
  </sheetData>
  <sheetProtection algorithmName="SHA-512" hashValue="JgDDT2ba/MowzBusXcs0/iGsVRD418hfuyhviY2f+nyG3IbUDRHb7boJS1J5/I3MS1/re+hjx119Kz5vYHDUZQ==" saltValue="wa2jgd4D889ZASBfSyk1oA==" spinCount="100000" sheet="1" objects="1" scenarios="1" selectLockedCells="1"/>
  <mergeCells count="20">
    <mergeCell ref="B2:B5"/>
    <mergeCell ref="D3:D4"/>
    <mergeCell ref="G3:G4"/>
    <mergeCell ref="B7:B10"/>
    <mergeCell ref="D8:D9"/>
    <mergeCell ref="G8:G9"/>
    <mergeCell ref="B22:B25"/>
    <mergeCell ref="D23:D24"/>
    <mergeCell ref="G23:G24"/>
    <mergeCell ref="B12:B15"/>
    <mergeCell ref="D13:D14"/>
    <mergeCell ref="G13:G14"/>
    <mergeCell ref="B17:B20"/>
    <mergeCell ref="D18:D19"/>
    <mergeCell ref="G18:G19"/>
    <mergeCell ref="J3:J4"/>
    <mergeCell ref="J8:J9"/>
    <mergeCell ref="J13:J14"/>
    <mergeCell ref="J18:J19"/>
    <mergeCell ref="J23:J24"/>
  </mergeCells>
  <phoneticPr fontId="2"/>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D0B6ADB-0427-495E-A759-B60984E6E9A7}">
          <x14:formula1>
            <xm:f>メンバー情報!$H$11:$H$24</xm:f>
          </x14:formula1>
          <xm:sqref>I3:I5 F23:F25 E18:E20 H13:H15 I8:I10</xm:sqref>
        </x14:dataValidation>
        <x14:dataValidation type="list" allowBlank="1" showInputMessage="1" showErrorMessage="1" xr:uid="{9F0E0AF3-EDBD-4BD3-8EAA-6647081198A8}">
          <x14:formula1>
            <xm:f>メンバー情報!$L$11:$L$24</xm:f>
          </x14:formula1>
          <xm:sqref>K18:K20 K8:K10 E13:E15 H3:H5 I23:I25</xm:sqref>
        </x14:dataValidation>
        <x14:dataValidation type="list" allowBlank="1" showInputMessage="1" showErrorMessage="1" xr:uid="{3BB29551-CCEB-44B8-9F57-045A9284402B}">
          <x14:formula1>
            <xm:f>メンバー情報!$F$11:$F$24</xm:f>
          </x14:formula1>
          <xm:sqref>F3:F5 F18:F20 F8:F10 E23:E25 F13:F15</xm:sqref>
        </x14:dataValidation>
        <x14:dataValidation type="list" allowBlank="1" showInputMessage="1" showErrorMessage="1" xr:uid="{03DCC5BD-70F2-4045-BB05-7E4EC7D2A24C}">
          <x14:formula1>
            <xm:f>メンバー情報!$J$11:$J$24</xm:f>
          </x14:formula1>
          <xm:sqref>E3:E5 I13:I15 H8:H10 H23:H25 I18:I20</xm:sqref>
        </x14:dataValidation>
        <x14:dataValidation type="list" allowBlank="1" showInputMessage="1" showErrorMessage="1" xr:uid="{690F3FC1-C81E-4B3A-909D-AA19522C0F80}">
          <x14:formula1>
            <xm:f>メンバー情報!$D$11:$D$24</xm:f>
          </x14:formula1>
          <xm:sqref>C3:C5 C8:C10 C13:C15 C18:C20 C23:C25</xm:sqref>
        </x14:dataValidation>
        <x14:dataValidation type="list" allowBlank="1" showInputMessage="1" showErrorMessage="1" xr:uid="{C9557963-C6A4-4806-979F-BB773BAB777A}">
          <x14:formula1>
            <xm:f>メンバー情報!$N$11:$N$24</xm:f>
          </x14:formula1>
          <xm:sqref>K3:K5 E8:E10 H18:H20 K13:K15 K23:K25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D778-3C31-4318-AAA7-F67DA6B82A13}">
  <sheetPr codeName="Sheet5">
    <tabColor rgb="FFFFC000"/>
  </sheetPr>
  <dimension ref="A1:X34"/>
  <sheetViews>
    <sheetView showGridLines="0" zoomScale="80" zoomScaleNormal="80" workbookViewId="0">
      <selection activeCell="D3" sqref="D3"/>
    </sheetView>
  </sheetViews>
  <sheetFormatPr defaultColWidth="0" defaultRowHeight="18.75" zeroHeight="1" x14ac:dyDescent="0.15"/>
  <cols>
    <col min="1" max="1" width="2.6328125" style="44" customWidth="1"/>
    <col min="2" max="2" width="16.6328125" style="44" customWidth="1"/>
    <col min="3" max="3" width="4.6328125" style="44" customWidth="1"/>
    <col min="4" max="4" width="4.6328125" style="45" customWidth="1"/>
    <col min="5" max="5" width="4.6328125" style="44" customWidth="1"/>
    <col min="6" max="6" width="4.6328125" style="45" customWidth="1"/>
    <col min="7" max="7" width="4.6328125" style="44" customWidth="1"/>
    <col min="8" max="9" width="16.6328125" style="44" customWidth="1"/>
    <col min="10" max="10" width="4.6328125" style="44" customWidth="1"/>
    <col min="11" max="11" width="4.6328125" style="45" customWidth="1"/>
    <col min="12" max="12" width="4.6328125" style="44" customWidth="1"/>
    <col min="13" max="13" width="4.6328125" style="45" customWidth="1"/>
    <col min="14" max="14" width="4.6328125" style="44" customWidth="1"/>
    <col min="15" max="16" width="16.6328125" style="44" customWidth="1"/>
    <col min="17" max="17" width="4.6328125" style="44" customWidth="1"/>
    <col min="18" max="18" width="4.6328125" style="45" customWidth="1"/>
    <col min="19" max="19" width="4.6328125" style="44" customWidth="1"/>
    <col min="20" max="20" width="4.6328125" style="45" customWidth="1"/>
    <col min="21" max="21" width="4.6328125" style="44" customWidth="1"/>
    <col min="22" max="22" width="16.6328125" style="44" customWidth="1"/>
    <col min="23" max="23" width="2.6328125" style="44" customWidth="1"/>
    <col min="24" max="24" width="8.7265625" style="44" hidden="1" customWidth="1"/>
    <col min="25" max="16384" width="8.7265625" style="44" hidden="1"/>
  </cols>
  <sheetData>
    <row r="1" spans="2:24" ht="19.5" thickBot="1" x14ac:dyDescent="0.2"/>
    <row r="2" spans="2:24" ht="24.75" customHeight="1" thickTop="1" x14ac:dyDescent="0.15">
      <c r="B2" s="258">
        <f>オーダー!C2</f>
        <v>0</v>
      </c>
      <c r="C2" s="260" t="str">
        <f>IF(D3="キケン",IF(F3="キケン","△","×"),IF(F3="キケン","○",IF(D2&gt;=3,"○",IF(F2&gt;=3,"×",""))))</f>
        <v/>
      </c>
      <c r="D2" s="83">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84" t="s">
        <v>27</v>
      </c>
      <c r="F2" s="83">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260" t="str">
        <f>IF(F3="キケン",IF(D3="キケン","△","×"),IF(D3="キケン","○",IF(F2&gt;=3,"○",IF(D2&gt;=3,"×",""))))</f>
        <v/>
      </c>
      <c r="H2" s="254">
        <f>オーダー!E2</f>
        <v>0</v>
      </c>
      <c r="I2" s="256">
        <f>オーダー!F2</f>
        <v>0</v>
      </c>
      <c r="J2" s="260" t="str">
        <f>IF(K3="キケン",IF(M3="キケン","△","×"),IF(M3="キケン","○",IF(K2&gt;=3,"○",IF(N2="○","×",""))))</f>
        <v/>
      </c>
      <c r="K2" s="83">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4" t="s">
        <v>27</v>
      </c>
      <c r="M2" s="83">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260" t="str">
        <f>IF(M3="キケン",IF(K3="キケン","△","×"),IF(K3="キケン","○",IF(M2&gt;=3,"○",IF(K2&gt;=3,"×",""))))</f>
        <v/>
      </c>
      <c r="O2" s="254">
        <f>オーダー!H2</f>
        <v>0</v>
      </c>
      <c r="P2" s="256">
        <f>オーダー!I2</f>
        <v>0</v>
      </c>
      <c r="Q2" s="260" t="str">
        <f>IF(R3="キケン",IF(T3="キケン","△","×"),IF(T3="キケン","○",IF(R2&gt;=3,"○",IF(U2="○","×",""))))</f>
        <v/>
      </c>
      <c r="R2" s="83">
        <f>IF(T3="キケン",0,IF(R3="キケン",0,COUNTIF(Q4:Q33,2)+COUNTIF(U4:U33,"キケン")+COUNTIF(U4:U33,"失格")+IF(U9="",IF(COUNTIF(T4:T9,"キケン")+COUNTIF(T4:T9,"失格")&gt;0,1,0),0)+IF(U15="",IF(COUNTIF(T10:T15,"キケン")+COUNTIF(T10:T15,"失格")&gt;0,1,0),0)+IF(U21="",IF(COUNTIF(T16:T21,"キケン")+COUNTIF(T16:T21,"失格")&gt;0,1,0),0)+IF(U27="",IF(COUNTIF(T22:T27,"キケン")+COUNTIF(T22:T27,"失格")&gt;0,1,0),0)+IF(U33="",IF(COUNTIF(T28:T33,"キケン")+COUNTIF(T28:T33,"失格")&gt;0,1,0),0)))</f>
        <v>0</v>
      </c>
      <c r="S2" s="84" t="s">
        <v>27</v>
      </c>
      <c r="T2" s="83">
        <f>IF(R3="キケン",0,IF(T3="キケン",0,COUNTIF(U4:U33,2)+COUNTIF(Q4:Q33,"キケン")+COUNTIF(Q4:Q33,"失格")+IF(Q9="",IF(COUNTIF(R4:R9,"キケン")+COUNTIF(R4:R9,"失格")&gt;0,1,0),0)+IF(Q15="",IF(COUNTIF(R10:R15,"キケン")+COUNTIF(R10:R15,"失格")&gt;0,1,0),0)+IF(Q21="",IF(COUNTIF(R16:R21,"キケン")+COUNTIF(R16:R21,"失格")&gt;0,1,0),0)+IF(Q27="",IF(COUNTIF(R22:R27,"キケン")+COUNTIF(R22:R27,"失格")&gt;0,1,0),0)+IF(Q33="",IF(COUNTIF(R28:R33,"キケン")+COUNTIF(R28:R33,"失格")&gt;0,1,0),0)))</f>
        <v>0</v>
      </c>
      <c r="U2" s="260" t="str">
        <f>IF(T3="キケン",IF(R3="キケン","△","×"),IF(R3="キケン","○",IF(T2&gt;=3,"○",IF(R2&gt;=3,"×",""))))</f>
        <v/>
      </c>
      <c r="V2" s="254">
        <f>オーダー!K2</f>
        <v>0</v>
      </c>
    </row>
    <row r="3" spans="2:24" ht="15.95" customHeight="1" thickBot="1" x14ac:dyDescent="0.2">
      <c r="B3" s="259"/>
      <c r="C3" s="261"/>
      <c r="D3" s="130"/>
      <c r="E3" s="13"/>
      <c r="F3" s="130"/>
      <c r="G3" s="261"/>
      <c r="H3" s="255"/>
      <c r="I3" s="257"/>
      <c r="J3" s="261"/>
      <c r="K3" s="130"/>
      <c r="L3" s="13"/>
      <c r="M3" s="130"/>
      <c r="N3" s="261"/>
      <c r="O3" s="255"/>
      <c r="P3" s="257"/>
      <c r="Q3" s="261"/>
      <c r="R3" s="130"/>
      <c r="S3" s="13"/>
      <c r="T3" s="130"/>
      <c r="U3" s="261"/>
      <c r="V3" s="255"/>
    </row>
    <row r="4" spans="2:24" ht="24" customHeight="1" x14ac:dyDescent="0.15">
      <c r="B4" s="246" t="str">
        <f>IF(オーダー!C3="","",オーダー!C3)</f>
        <v/>
      </c>
      <c r="C4" s="251" t="str">
        <f>IF(OR($D$3="キケン",$F$3="キケン"),0,IF(OR(C9="キケン",C9="失格",G9="キケン",G9="失格"),0,IF(E5="","",IF(COUNTIFS($E5:$E9,"L")&gt;2,2,COUNTIFS($E5:$E9,"L")))))</f>
        <v/>
      </c>
      <c r="D4" s="131"/>
      <c r="E4" s="85" t="s">
        <v>27</v>
      </c>
      <c r="F4" s="131"/>
      <c r="G4" s="251" t="str">
        <f>IF(OR($D$3="キケン",$F$3="キケン"),0,IF(OR(C9="キケン",C9="失格",G9="キケン",G9="失格"),0,IF(E5="","",IF(COUNTIFS($E5:$E9,"R")&gt;2,2,COUNTIFS($E5:$E9,"R")))))</f>
        <v/>
      </c>
      <c r="H4" s="247" t="str">
        <f>IF(オーダー!E3="","",オーダー!E3)</f>
        <v/>
      </c>
      <c r="I4" s="246" t="str">
        <f>IF(オーダー!F3="","",オーダー!F3)</f>
        <v/>
      </c>
      <c r="J4" s="251" t="str">
        <f>IF(OR($K$3="キケン",$M$3="キケン"),0,IF(OR(J9="キケン",J9="失格",N9="キケン",N9="失格"),"0",IF(L5="","",IF(COUNTIFS($L5:$L9,"L")&gt;2,2,COUNTIFS($L5:$L9,"L")))))</f>
        <v/>
      </c>
      <c r="K4" s="131"/>
      <c r="L4" s="85" t="s">
        <v>27</v>
      </c>
      <c r="M4" s="131"/>
      <c r="N4" s="251" t="str">
        <f>IF(OR($K$3="キケン",$M$3="キケン"),0,IF(OR(J9="キケン",J9="失格",N9="キケン",N9="失格"),0,IF(L5="","",IF(COUNTIFS($L5:$L9,"R")&gt;2,2,COUNTIFS($L5:$L9,"R")))))</f>
        <v/>
      </c>
      <c r="O4" s="247" t="str">
        <f>IF(オーダー!H3="","",オーダー!H3)</f>
        <v/>
      </c>
      <c r="P4" s="246" t="str">
        <f>IF(オーダー!I3="","",オーダー!I3)</f>
        <v/>
      </c>
      <c r="Q4" s="251" t="str">
        <f>IF(OR($R$3="キケン",$T$3="キケン"),0,IF(OR(Q9="キケン",Q9="失格",U9="キケン",U9="失格"),0,IF(S5="","",IF(COUNTIFS($S5:$S9,"L")&gt;2,2,COUNTIFS($S5:$S9,"L")))))</f>
        <v/>
      </c>
      <c r="R4" s="131"/>
      <c r="S4" s="85" t="s">
        <v>27</v>
      </c>
      <c r="T4" s="131"/>
      <c r="U4" s="251" t="str">
        <f>IF(OR($R$3="キケン",$T$3="キケン"),0,IF(OR(Q9="キケン",Q9="失格",U9="キケン",U9="失格"),0,IF(S5="","",IF(COUNTIFS($S5:$S9,"R")&gt;2,2,COUNTIFS($S5:$S9,"R")))))</f>
        <v/>
      </c>
      <c r="V4" s="247" t="str">
        <f>IF(オーダー!K3="","",オーダー!K3)</f>
        <v/>
      </c>
      <c r="X4" s="44">
        <v>1</v>
      </c>
    </row>
    <row r="5" spans="2:24" ht="15.95" customHeight="1" thickBot="1" x14ac:dyDescent="0.2">
      <c r="B5" s="244"/>
      <c r="C5" s="252"/>
      <c r="D5" s="132"/>
      <c r="E5" s="86" t="str" cm="1">
        <f t="array" ref="E5">IFERROR(IF(基本情報!$B$16=15,_xlfn.IFS(OR(D4="",F4=""),"",AND(OR(D5="キケン",D5="失格"),OR(F5="キケン",F5="失格")),"",OR(D5="キケン",D5="失格"),"R",OR(F5="キケン",F5="失格"),"L",AND(D4=15,F4&lt;=13),"L",AND(F4=15,D4&lt;=13),"R",D4=21,"L",F4=21,"R",AND(D4&gt;=15,(D4-F4)&gt;=2),"L",AND(F4&gt;=15,(F4-D4)&gt;=2),"R",TRUE,"打切"),IF(基本情報!$B$16=21,_xlfn.IFS(OR(D4="",F4=""),"",AND(OR(D5="キケン",D5="失格"),OR(F5="キケン",F5="失格")),"",OR(D5="キケン",D5="失格"),"R",OR(F5="キケン",F5="失格"),"L",AND(D4=21,F4&lt;=19),"L",AND(F4=21,D4&lt;=19),"R",D4=30,"L",F4=30,"R",AND(D4&gt;=21,(D4-F4)&gt;=2),"L",AND(F4&gt;=21,(F4-D4)&gt;=2),"R",TRUE,"打切"))),"")</f>
        <v/>
      </c>
      <c r="F5" s="132"/>
      <c r="G5" s="252"/>
      <c r="H5" s="248"/>
      <c r="I5" s="244"/>
      <c r="J5" s="252"/>
      <c r="K5" s="137"/>
      <c r="L5" s="86" t="str" cm="1">
        <f t="array" ref="L5">IFERROR(IF(基本情報!$B$16=15,_xlfn.IFS(OR(K4="",M4=""),"",AND(OR(K5="キケン",K5="失格"),OR(M5="キケン",M5="失格")),"",OR(K5="キケン",K5="失格"),"R",OR(M5="キケン",M5="失格"),"L",AND(K4=15,M4&lt;=13),"L",AND(M4=15,K4&lt;=13),"R",K4=21,"L",M4=21,"R",AND(K4&gt;=15,(K4-M4)&gt;=2),"L",AND(M4&gt;=15,(M4-K4)&gt;=2),"R",TRUE,"打切"),IF(基本情報!$B$16=21,_xlfn.IFS(OR(K4="",M4=""),"",AND(OR(K5="キケン",K5="失格"),OR(M5="キケン",M5="失格")),"",OR(K5="キケン",K5="失格"),"R",OR(M5="キケン",M5="失格"),"L",AND(K4=21,M4&lt;=19),"L",AND(M4=21,K4&lt;=19),"R",K4=30,"L",M4=30,"R",AND(K4&gt;=21,(K4-M4)&gt;=2),"L",AND(M4&gt;=21,(M4-K4)&gt;=2),"R",TRUE,"打切"))),"")</f>
        <v/>
      </c>
      <c r="M5" s="137"/>
      <c r="N5" s="252"/>
      <c r="O5" s="248"/>
      <c r="P5" s="244"/>
      <c r="Q5" s="252"/>
      <c r="R5" s="137"/>
      <c r="S5" s="86" t="str" cm="1">
        <f t="array" ref="S5">IFERROR(IF(基本情報!$B$16=15,_xlfn.IFS(OR(R4="",T4=""),"",AND(OR(R5="キケン",R5="失格"),OR(T5="キケン",T5="失格")),"",OR(R5="キケン",R5="失格"),"R",OR(T5="キケン",T5="失格"),"L",AND(R4=15,T4&lt;=13),"L",AND(T4=15,R4&lt;=13),"R",R4=21,"L",T4=21,"R",AND(R4&gt;=15,(R4-T4)&gt;=2),"L",AND(T4&gt;=15,(T4-R4)&gt;=2),"R",TRUE,"打切"),IF(基本情報!$B$16=21,_xlfn.IFS(OR(R4="",T4=""),"",AND(OR(R5="キケン",R5="失格"),OR(T5="キケン",T5="失格")),"",OR(R5="キケン",R5="失格"),"R",OR(T5="キケン",T5="失格"),"L",AND(R4=21,T4&lt;=19),"L",AND(T4=21,R4&lt;=19),"R",R4=30,"L",T4=30,"R",AND(R4&gt;=21,(R4-T4)&gt;=2),"L",AND(T4&gt;=21,(T4-R4)&gt;=2),"R",TRUE,"打切"))),"")</f>
        <v/>
      </c>
      <c r="T5" s="137"/>
      <c r="U5" s="252"/>
      <c r="V5" s="248"/>
      <c r="X5" s="44">
        <v>2</v>
      </c>
    </row>
    <row r="6" spans="2:24" ht="24" customHeight="1" x14ac:dyDescent="0.15">
      <c r="B6" s="244"/>
      <c r="C6" s="252"/>
      <c r="D6" s="133"/>
      <c r="E6" s="87" t="s">
        <v>27</v>
      </c>
      <c r="F6" s="133"/>
      <c r="G6" s="252"/>
      <c r="H6" s="248"/>
      <c r="I6" s="244"/>
      <c r="J6" s="252"/>
      <c r="K6" s="133"/>
      <c r="L6" s="87" t="s">
        <v>27</v>
      </c>
      <c r="M6" s="133"/>
      <c r="N6" s="252"/>
      <c r="O6" s="248"/>
      <c r="P6" s="244"/>
      <c r="Q6" s="252"/>
      <c r="R6" s="133"/>
      <c r="S6" s="87" t="s">
        <v>27</v>
      </c>
      <c r="T6" s="133"/>
      <c r="U6" s="252"/>
      <c r="V6" s="248"/>
      <c r="X6" s="44">
        <v>3</v>
      </c>
    </row>
    <row r="7" spans="2:24" ht="15.95" customHeight="1" thickBot="1" x14ac:dyDescent="0.2">
      <c r="B7" s="244"/>
      <c r="C7" s="252"/>
      <c r="D7" s="132"/>
      <c r="E7" s="86" t="str" cm="1">
        <f t="array" ref="E7">IFERROR(IF(基本情報!$B$16=15,_xlfn.IFS(OR(D6="",F6=""),"",AND(OR(D7="キケン",D7="失格"),OR(F7="キケン",F7="失格")),"",OR(D7="キケン",D7="失格"),"R",OR(F7="キケン",F7="失格"),"L",AND(D6=15,F6&lt;=13),"L",AND(F6=15,D6&lt;=13),"R",D6=21,"L",F6=21,"R",AND(D6&gt;=15,(D6-F6)&gt;=2),"L",AND(F6&gt;=15,(F6-D6)&gt;=2),"R",TRUE,"打切"),IF(基本情報!$B$16=21,_xlfn.IFS(OR(D6="",F6=""),"",AND(OR(D7="キケン",D7="失格"),OR(F7="キケン",F7="失格")),"",OR(D7="キケン",D7="失格"),"R",OR(F7="キケン",F7="失格"),"L",AND(D6=21,F6&lt;=19),"L",AND(F6=21,D6&lt;=19),"R",D6=30,"L",F6=30,"R",AND(D6&gt;=21,(D6-F6)&gt;=2),"L",AND(F6&gt;=21,(F6-D6)&gt;=2),"R",TRUE,"打切"))),"")</f>
        <v/>
      </c>
      <c r="F7" s="132"/>
      <c r="G7" s="252"/>
      <c r="H7" s="248"/>
      <c r="I7" s="244"/>
      <c r="J7" s="252"/>
      <c r="K7" s="137"/>
      <c r="L7" s="86" t="str" cm="1">
        <f t="array" ref="L7">IFERROR(IF(基本情報!$B$16=15,_xlfn.IFS(OR(K6="",M6=""),"",AND(OR(K7="キケン",K7="失格"),OR(M7="キケン",M7="失格")),"",OR(K7="キケン",K7="失格"),"R",OR(M7="キケン",M7="失格"),"L",AND(K6=15,M6&lt;=13),"L",AND(M6=15,K6&lt;=13),"R",K6=21,"L",M6=21,"R",AND(K6&gt;=15,(K6-M6)&gt;=2),"L",AND(M6&gt;=15,(M6-K6)&gt;=2),"R",TRUE,"打切"),IF(基本情報!$B$16=21,_xlfn.IFS(OR(K6="",M6=""),"",AND(OR(K7="キケン",K7="失格"),OR(M7="キケン",M7="失格")),"",OR(K7="キケン",K7="失格"),"R",OR(M7="キケン",M7="失格"),"L",AND(K6=21,M6&lt;=19),"L",AND(M6=21,K6&lt;=19),"R",K6=30,"L",M6=30,"R",AND(K6&gt;=21,(K6-M6)&gt;=2),"L",AND(M6&gt;=21,(M6-K6)&gt;=2),"R",TRUE,"打切"))),"")</f>
        <v/>
      </c>
      <c r="M7" s="137"/>
      <c r="N7" s="252"/>
      <c r="O7" s="248"/>
      <c r="P7" s="244"/>
      <c r="Q7" s="252"/>
      <c r="R7" s="137"/>
      <c r="S7" s="86" t="str" cm="1">
        <f t="array" ref="S7">IFERROR(IF(基本情報!$B$16=15,_xlfn.IFS(OR(R6="",T6=""),"",AND(OR(R7="キケン",R7="失格"),OR(T7="キケン",T7="失格")),"",OR(R7="キケン",R7="失格"),"R",OR(T7="キケン",T7="失格"),"L",AND(R6=15,T6&lt;=13),"L",AND(T6=15,R6&lt;=13),"R",R6=21,"L",T6=21,"R",AND(R6&gt;=15,(R6-T6)&gt;=2),"L",AND(T6&gt;=15,(T6-R6)&gt;=2),"R",TRUE,"打切"),IF(基本情報!$B$16=21,_xlfn.IFS(OR(R6="",T6=""),"",AND(OR(R7="キケン",R7="失格"),OR(T7="キケン",T7="失格")),"",OR(R7="キケン",R7="失格"),"R",OR(T7="キケン",T7="失格"),"L",AND(R6=21,T6&lt;=19),"L",AND(T6=21,R6&lt;=19),"R",R6=30,"L",T6=30,"R",AND(R6&gt;=21,(R6-T6)&gt;=2),"L",AND(T6&gt;=21,(T6-R6)&gt;=2),"R",TRUE,"打切"))),"")</f>
        <v/>
      </c>
      <c r="T7" s="137"/>
      <c r="U7" s="252"/>
      <c r="V7" s="248"/>
      <c r="X7" s="44">
        <v>4</v>
      </c>
    </row>
    <row r="8" spans="2:24" ht="24" customHeight="1" x14ac:dyDescent="0.15">
      <c r="B8" s="244"/>
      <c r="C8" s="252"/>
      <c r="D8" s="134"/>
      <c r="E8" s="88" t="s">
        <v>27</v>
      </c>
      <c r="F8" s="134"/>
      <c r="G8" s="252"/>
      <c r="H8" s="248"/>
      <c r="I8" s="244"/>
      <c r="J8" s="252"/>
      <c r="K8" s="134"/>
      <c r="L8" s="88" t="s">
        <v>27</v>
      </c>
      <c r="M8" s="134"/>
      <c r="N8" s="252"/>
      <c r="O8" s="248"/>
      <c r="P8" s="244"/>
      <c r="Q8" s="252"/>
      <c r="R8" s="134"/>
      <c r="S8" s="88" t="s">
        <v>27</v>
      </c>
      <c r="T8" s="134"/>
      <c r="U8" s="252"/>
      <c r="V8" s="248"/>
      <c r="X8" s="44">
        <v>5</v>
      </c>
    </row>
    <row r="9" spans="2:24" ht="15.95" customHeight="1" thickBot="1" x14ac:dyDescent="0.2">
      <c r="B9" s="245"/>
      <c r="C9" s="139"/>
      <c r="D9" s="135"/>
      <c r="E9" s="86" t="str" cm="1">
        <f t="array" ref="E9">IFERROR(IF(基本情報!$B$16=15,_xlfn.IFS(OR(D8="",F8=""),"",AND(OR(D9="キケン",D9="失格"),OR(F9="キケン",F9="失格")),"",OR(D9="キケン",D9="失格"),"R",OR(F9="キケン",F9="失格"),"L",AND(D8=15,F8&lt;=13),"L",AND(F8=15,D8&lt;=13),"R",D8=21,"L",F8=21,"R",AND(D8&gt;=15,(D8-F8)&gt;=2),"L",AND(F8&gt;=15,(F8-D8)&gt;=2),"R",TRUE,"打切"),IF(基本情報!$B$16=21,_xlfn.IFS(OR(D8="",F8=""),"",AND(OR(D9="キケン",D9="失格"),OR(F9="キケン",F9="失格")),"",OR(D9="キケン",D9="失格"),"R",OR(F9="キケン",F9="失格"),"L",AND(D8=21,F8&lt;=19),"L",AND(F8=21,D8&lt;=19),"R",D8=30,"L",F8=30,"R",AND(D8&gt;=21,(D8-F8)&gt;=2),"L",AND(F8&gt;=21,(F8-D8)&gt;=2),"R",TRUE,"打切"))),"")</f>
        <v/>
      </c>
      <c r="F9" s="135"/>
      <c r="G9" s="139"/>
      <c r="H9" s="249"/>
      <c r="I9" s="245"/>
      <c r="J9" s="139"/>
      <c r="K9" s="138"/>
      <c r="L9" s="86" t="str" cm="1">
        <f t="array" ref="L9">IFERROR(IF(基本情報!$B$16=15,_xlfn.IFS(OR(K8="",M8=""),"",AND(OR(K9="キケン",K9="失格"),OR(M9="キケン",M9="失格")),"",OR(K9="キケン",K9="失格"),"R",OR(M9="キケン",M9="失格"),"L",AND(K8=15,M8&lt;=13),"L",AND(M8=15,K8&lt;=13),"R",K8=21,"L",M8=21,"R",AND(K8&gt;=15,(K8-M8)&gt;=2),"L",AND(M8&gt;=15,(M8-K8)&gt;=2),"R",TRUE,"打切"),IF(基本情報!$B$16=21,_xlfn.IFS(OR(K8="",M8=""),"",AND(OR(K9="キケン",K9="失格"),OR(M9="キケン",M9="失格")),"",OR(K9="キケン",K9="失格"),"R",OR(M9="キケン",M9="失格"),"L",AND(K8=21,M8&lt;=19),"L",AND(M8=21,K8&lt;=19),"R",K8=30,"L",M8=30,"R",AND(K8&gt;=21,(K8-M8)&gt;=2),"L",AND(M8&gt;=21,(M8-K8)&gt;=2),"R",TRUE,"打切"))),"")</f>
        <v/>
      </c>
      <c r="M9" s="138"/>
      <c r="N9" s="139"/>
      <c r="O9" s="249"/>
      <c r="P9" s="245"/>
      <c r="Q9" s="139"/>
      <c r="R9" s="138"/>
      <c r="S9" s="86" t="str" cm="1">
        <f t="array" ref="S9">IFERROR(IF(基本情報!$B$16=15,_xlfn.IFS(OR(R8="",T8=""),"",AND(OR(R9="キケン",R9="失格"),OR(T9="キケン",T9="失格")),"",OR(R9="キケン",R9="失格"),"R",OR(T9="キケン",T9="失格"),"L",AND(R8=15,T8&lt;=13),"L",AND(T8=15,R8&lt;=13),"R",R8=21,"L",T8=21,"R",AND(R8&gt;=15,(R8-T8)&gt;=2),"L",AND(T8&gt;=15,(T8-R8)&gt;=2),"R",TRUE,"打切"),IF(基本情報!$B$16=21,_xlfn.IFS(OR(R8="",T8=""),"",AND(OR(R9="キケン",R9="失格"),OR(T9="キケン",T9="失格")),"",OR(R9="キケン",R9="失格"),"R",OR(T9="キケン",T9="失格"),"L",AND(R8=21,T8&lt;=19),"L",AND(T8=21,R8&lt;=19),"R",R8=30,"L",T8=30,"R",AND(R8&gt;=21,(R8-T8)&gt;=2),"L",AND(T8&gt;=21,(T8-R8)&gt;=2),"R",TRUE,"打切"))),"")</f>
        <v/>
      </c>
      <c r="T9" s="138"/>
      <c r="U9" s="139"/>
      <c r="V9" s="249"/>
      <c r="X9" s="44">
        <v>6</v>
      </c>
    </row>
    <row r="10" spans="2:24" ht="24" customHeight="1" x14ac:dyDescent="0.15">
      <c r="B10" s="246" t="str">
        <f>IF(オーダー!C4="","",オーダー!C4)</f>
        <v/>
      </c>
      <c r="C10" s="251" t="str">
        <f>IF(OR($D$3="キケン",$F$3="キケン"),0,IF(OR(C15="キケン",C15="失格",G15="キケン",G15="失格"),0,IF(E11="","",IF(COUNTIFS($E11:$E15,"L")&gt;2,2,COUNTIFS($E11:$E15,"L")))))</f>
        <v/>
      </c>
      <c r="D10" s="131"/>
      <c r="E10" s="85" t="s">
        <v>27</v>
      </c>
      <c r="F10" s="131"/>
      <c r="G10" s="251" t="str">
        <f>IF(OR($D$3="キケン",$F$3="キケン"),0,IF(OR(C15="キケン",C15="失格",G15="キケン",G15="失格"),0,IF(E11="","",IF(COUNTIFS($E11:$E15,"R")&gt;2,2,COUNTIFS($E11:$E15,"R")))))</f>
        <v/>
      </c>
      <c r="H10" s="247" t="str">
        <f>IF(オーダー!E4="","",オーダー!E4)</f>
        <v/>
      </c>
      <c r="I10" s="246" t="str">
        <f>IF(オーダー!F4="","",オーダー!F4)</f>
        <v/>
      </c>
      <c r="J10" s="251" t="str">
        <f>IF(OR($K$3="キケン",$M$3="キケン"),0,IF(OR(J15="キケン",J15="失格",N15="キケン",N15="失格"),0,IF(L11="","",IF(COUNTIFS($L11:$L15,"L")&gt;2,2,COUNTIFS($L11:$L15,"L")))))</f>
        <v/>
      </c>
      <c r="K10" s="131"/>
      <c r="L10" s="85" t="s">
        <v>27</v>
      </c>
      <c r="M10" s="131"/>
      <c r="N10" s="251" t="str">
        <f>IF(OR($K$3="キケン",$M$3="キケン"),0,IF(OR(J15="キケン",J15="失格",N15="キケン",N15="失格"),0,IF(L11="","",IF(COUNTIFS($L11:$L15,"R")&gt;2,2,COUNTIFS($L11:$L15,"R")))))</f>
        <v/>
      </c>
      <c r="O10" s="247" t="str">
        <f>IF(オーダー!H4="","",オーダー!H4)</f>
        <v/>
      </c>
      <c r="P10" s="246" t="str">
        <f>IF(オーダー!I4="","",オーダー!I4)</f>
        <v/>
      </c>
      <c r="Q10" s="251" t="str">
        <f>IF(OR($R$3="キケン",$T$3="キケン"),0,IF(OR(Q15="キケン",Q15="失格",U15="キケン",U15="失格"),0,IF(S11="","",IF(COUNTIFS($S11:$S15,"L")&gt;2,2,COUNTIFS($S11:$S15,"L")))))</f>
        <v/>
      </c>
      <c r="R10" s="131"/>
      <c r="S10" s="85" t="s">
        <v>27</v>
      </c>
      <c r="T10" s="131"/>
      <c r="U10" s="251" t="str">
        <f>IF(OR($R$3="キケン",$T$3="キケン"),0,IF(OR(Q15="キケン",Q15="失格",U15="キケン",U15="失格"),0,IF(S11="","",IF(COUNTIFS($S11:$S15,"R")&gt;2,2,COUNTIFS($S11:$S15,"R")))))</f>
        <v/>
      </c>
      <c r="V10" s="247" t="str">
        <f>IF(オーダー!K4="","",オーダー!K4)</f>
        <v/>
      </c>
      <c r="X10" s="44">
        <v>7</v>
      </c>
    </row>
    <row r="11" spans="2:24" ht="15.95" customHeight="1" thickBot="1" x14ac:dyDescent="0.2">
      <c r="B11" s="244"/>
      <c r="C11" s="252"/>
      <c r="D11" s="132"/>
      <c r="E11" s="86" t="str" cm="1">
        <f t="array" ref="E11">IFERROR(IF(基本情報!$B$16=15,_xlfn.IFS(OR(D10="",F10=""),"",AND(OR(D11="キケン",D11="失格"),OR(F11="キケン",F11="失格")),"",OR(D11="キケン",D11="失格"),"R",OR(F11="キケン",F11="失格"),"L",AND(D10=15,F10&lt;=13),"L",AND(F10=15,D10&lt;=13),"R",D10=21,"L",F10=21,"R",AND(D10&gt;=15,(D10-F10)&gt;=2),"L",AND(F10&gt;=15,(F10-D10)&gt;=2),"R",TRUE,"打切"),IF(基本情報!$B$16=21,_xlfn.IFS(OR(D10="",F10=""),"",AND(OR(D11="キケン",D11="失格"),OR(F11="キケン",F11="失格")),"",OR(D11="キケン",D11="失格"),"R",OR(F11="キケン",F11="失格"),"L",AND(D10=21,F10&lt;=19),"L",AND(F10=21,D10&lt;=19),"R",D10=30,"L",F10=30,"R",AND(D10&gt;=21,(D10-F10)&gt;=2),"L",AND(F10&gt;=21,(F10-D10)&gt;=2),"R",TRUE,"打切"))),"")</f>
        <v/>
      </c>
      <c r="F11" s="132"/>
      <c r="G11" s="252"/>
      <c r="H11" s="248"/>
      <c r="I11" s="244"/>
      <c r="J11" s="252"/>
      <c r="K11" s="132"/>
      <c r="L11" s="86" t="str" cm="1">
        <f t="array" ref="L11">IFERROR(IF(基本情報!$B$16=15,_xlfn.IFS(OR(K10="",M10=""),"",AND(OR(K11="キケン",K11="失格"),OR(M11="キケン",M11="失格")),"",OR(K11="キケン",K11="失格"),"R",OR(M11="キケン",M11="失格"),"L",AND(K10=15,M10&lt;=13),"L",AND(M10=15,K10&lt;=13),"R",K10=21,"L",M10=21,"R",AND(K10&gt;=15,(K10-M10)&gt;=2),"L",AND(M10&gt;=15,(M10-K10)&gt;=2),"R",TRUE,"打切"),IF(基本情報!$B$16=21,_xlfn.IFS(OR(K10="",M10=""),"",AND(OR(K11="キケン",K11="失格"),OR(M11="キケン",M11="失格")),"",OR(K11="キケン",K11="失格"),"R",OR(M11="キケン",M11="失格"),"L",AND(K10=21,M10&lt;=19),"L",AND(M10=21,K10&lt;=19),"R",K10=30,"L",M10=30,"R",AND(K10&gt;=21,(K10-M10)&gt;=2),"L",AND(M10&gt;=21,(M10-K10)&gt;=2),"R",TRUE,"打切"))),"")</f>
        <v/>
      </c>
      <c r="M11" s="132"/>
      <c r="N11" s="252"/>
      <c r="O11" s="248"/>
      <c r="P11" s="244"/>
      <c r="Q11" s="252"/>
      <c r="R11" s="132"/>
      <c r="S11" s="86" t="str" cm="1">
        <f t="array" ref="S11">IFERROR(IF(基本情報!$B$16=15,_xlfn.IFS(OR(R10="",T10=""),"",AND(OR(R11="キケン",R11="失格"),OR(T11="キケン",T11="失格")),"",OR(R11="キケン",R11="失格"),"R",OR(T11="キケン",T11="失格"),"L",AND(R10=15,T10&lt;=13),"L",AND(T10=15,R10&lt;=13),"R",R10=21,"L",T10=21,"R",AND(R10&gt;=15,(R10-T10)&gt;=2),"L",AND(T10&gt;=15,(T10-R10)&gt;=2),"R",TRUE,"打切"),IF(基本情報!$B$16=21,_xlfn.IFS(OR(R10="",T10=""),"",AND(OR(R11="キケン",R11="失格"),OR(T11="キケン",T11="失格")),"",OR(R11="キケン",R11="失格"),"R",OR(T11="キケン",T11="失格"),"L",AND(R10=21,T10&lt;=19),"L",AND(T10=21,R10&lt;=19),"R",R10=30,"L",T10=30,"R",AND(R10&gt;=21,(R10-T10)&gt;=2),"L",AND(T10&gt;=21,(T10-R10)&gt;=2),"R",TRUE,"打切"))),"")</f>
        <v/>
      </c>
      <c r="T11" s="132"/>
      <c r="U11" s="252"/>
      <c r="V11" s="248"/>
      <c r="X11" s="44">
        <v>8</v>
      </c>
    </row>
    <row r="12" spans="2:24" ht="24" customHeight="1" x14ac:dyDescent="0.15">
      <c r="B12" s="244"/>
      <c r="C12" s="252"/>
      <c r="D12" s="133"/>
      <c r="E12" s="87" t="s">
        <v>27</v>
      </c>
      <c r="F12" s="133"/>
      <c r="G12" s="252"/>
      <c r="H12" s="248"/>
      <c r="I12" s="244"/>
      <c r="J12" s="252"/>
      <c r="K12" s="133"/>
      <c r="L12" s="87" t="s">
        <v>27</v>
      </c>
      <c r="M12" s="133"/>
      <c r="N12" s="252"/>
      <c r="O12" s="248"/>
      <c r="P12" s="244"/>
      <c r="Q12" s="252"/>
      <c r="R12" s="133"/>
      <c r="S12" s="87" t="s">
        <v>27</v>
      </c>
      <c r="T12" s="133"/>
      <c r="U12" s="252"/>
      <c r="V12" s="248"/>
      <c r="X12" s="44">
        <v>9</v>
      </c>
    </row>
    <row r="13" spans="2:24" ht="15.95" customHeight="1" thickBot="1" x14ac:dyDescent="0.2">
      <c r="B13" s="244"/>
      <c r="C13" s="252"/>
      <c r="D13" s="132"/>
      <c r="E13" s="86" t="str" cm="1">
        <f t="array" ref="E13">IFERROR(IF(基本情報!$B$16=15,_xlfn.IFS(OR(D12="",F12=""),"",AND(OR(D13="キケン",D13="失格"),OR(F13="キケン",F13="失格")),"",OR(D13="キケン",D13="失格"),"R",OR(F13="キケン",F13="失格"),"L",AND(D12=15,F12&lt;=13),"L",AND(F12=15,D12&lt;=13),"R",D12=21,"L",F12=21,"R",AND(D12&gt;=15,(D12-F12)&gt;=2),"L",AND(F12&gt;=15,(F12-D12)&gt;=2),"R",TRUE,"打切"),IF(基本情報!$B$16=21,_xlfn.IFS(OR(D12="",F12=""),"",AND(OR(D13="キケン",D13="失格"),OR(F13="キケン",F13="失格")),"",OR(D13="キケン",D13="失格"),"R",OR(F13="キケン",F13="失格"),"L",AND(D12=21,F12&lt;=19),"L",AND(F12=21,D12&lt;=19),"R",D12=30,"L",F12=30,"R",AND(D12&gt;=21,(D12-F12)&gt;=2),"L",AND(F12&gt;=21,(F12-D12)&gt;=2),"R",TRUE,"打切"))),"")</f>
        <v/>
      </c>
      <c r="F13" s="132"/>
      <c r="G13" s="252"/>
      <c r="H13" s="248"/>
      <c r="I13" s="244"/>
      <c r="J13" s="252"/>
      <c r="K13" s="132"/>
      <c r="L13" s="86" t="str" cm="1">
        <f t="array" ref="L13">IFERROR(IF(基本情報!$B$16=15,_xlfn.IFS(OR(K12="",M12=""),"",AND(OR(K13="キケン",K13="失格"),OR(M13="キケン",M13="失格")),"",OR(K13="キケン",K13="失格"),"R",OR(M13="キケン",M13="失格"),"L",AND(K12=15,M12&lt;=13),"L",AND(M12=15,K12&lt;=13),"R",K12=21,"L",M12=21,"R",AND(K12&gt;=15,(K12-M12)&gt;=2),"L",AND(M12&gt;=15,(M12-K12)&gt;=2),"R",TRUE,"打切"),IF(基本情報!$B$16=21,_xlfn.IFS(OR(K12="",M12=""),"",AND(OR(K13="キケン",K13="失格"),OR(M13="キケン",M13="失格")),"",OR(K13="キケン",K13="失格"),"R",OR(M13="キケン",M13="失格"),"L",AND(K12=21,M12&lt;=19),"L",AND(M12=21,K12&lt;=19),"R",K12=30,"L",M12=30,"R",AND(K12&gt;=21,(K12-M12)&gt;=2),"L",AND(M12&gt;=21,(M12-K12)&gt;=2),"R",TRUE,"打切"))),"")</f>
        <v/>
      </c>
      <c r="M13" s="132"/>
      <c r="N13" s="252"/>
      <c r="O13" s="248"/>
      <c r="P13" s="244"/>
      <c r="Q13" s="252"/>
      <c r="R13" s="132"/>
      <c r="S13" s="86" t="str" cm="1">
        <f t="array" ref="S13">IFERROR(IF(基本情報!$B$16=15,_xlfn.IFS(OR(R12="",T12=""),"",AND(OR(R13="キケン",R13="失格"),OR(T13="キケン",T13="失格")),"",OR(R13="キケン",R13="失格"),"R",OR(T13="キケン",T13="失格"),"L",AND(R12=15,T12&lt;=13),"L",AND(T12=15,R12&lt;=13),"R",R12=21,"L",T12=21,"R",AND(R12&gt;=15,(R12-T12)&gt;=2),"L",AND(T12&gt;=15,(T12-R12)&gt;=2),"R",TRUE,"打切"),IF(基本情報!$B$16=21,_xlfn.IFS(OR(R12="",T12=""),"",AND(OR(R13="キケン",R13="失格"),OR(T13="キケン",T13="失格")),"",OR(R13="キケン",R13="失格"),"R",OR(T13="キケン",T13="失格"),"L",AND(R12=21,T12&lt;=19),"L",AND(T12=21,R12&lt;=19),"R",R12=30,"L",T12=30,"R",AND(R12&gt;=21,(R12-T12)&gt;=2),"L",AND(T12&gt;=21,(T12-R12)&gt;=2),"R",TRUE,"打切"))),"")</f>
        <v/>
      </c>
      <c r="T13" s="132"/>
      <c r="U13" s="252"/>
      <c r="V13" s="248"/>
      <c r="X13" s="44">
        <v>10</v>
      </c>
    </row>
    <row r="14" spans="2:24" ht="24" customHeight="1" x14ac:dyDescent="0.15">
      <c r="B14" s="244"/>
      <c r="C14" s="252"/>
      <c r="D14" s="134"/>
      <c r="E14" s="88" t="s">
        <v>27</v>
      </c>
      <c r="F14" s="134"/>
      <c r="G14" s="252"/>
      <c r="H14" s="248"/>
      <c r="I14" s="244"/>
      <c r="J14" s="252"/>
      <c r="K14" s="134"/>
      <c r="L14" s="88" t="s">
        <v>27</v>
      </c>
      <c r="M14" s="134"/>
      <c r="N14" s="252"/>
      <c r="O14" s="248"/>
      <c r="P14" s="244"/>
      <c r="Q14" s="252"/>
      <c r="R14" s="134"/>
      <c r="S14" s="88" t="s">
        <v>27</v>
      </c>
      <c r="T14" s="134"/>
      <c r="U14" s="252"/>
      <c r="V14" s="248"/>
      <c r="X14" s="44">
        <v>11</v>
      </c>
    </row>
    <row r="15" spans="2:24" ht="15.95" customHeight="1" thickBot="1" x14ac:dyDescent="0.2">
      <c r="B15" s="245"/>
      <c r="C15" s="139"/>
      <c r="D15" s="135"/>
      <c r="E15" s="86" t="str" cm="1">
        <f t="array" ref="E15">IFERROR(IF(基本情報!$B$16=15,_xlfn.IFS(OR(D14="",F14=""),"",AND(OR(D15="キケン",D15="失格"),OR(F15="キケン",F15="失格")),"",OR(D15="キケン",D15="失格"),"R",OR(F15="キケン",F15="失格"),"L",AND(D14=15,F14&lt;=13),"L",AND(F14=15,D14&lt;=13),"R",D14=21,"L",F14=21,"R",AND(D14&gt;=15,(D14-F14)&gt;=2),"L",AND(F14&gt;=15,(F14-D14)&gt;=2),"R",TRUE,"打切"),IF(基本情報!$B$16=21,_xlfn.IFS(OR(D14="",F14=""),"",AND(OR(D15="キケン",D15="失格"),OR(F15="キケン",F15="失格")),"",OR(D15="キケン",D15="失格"),"R",OR(F15="キケン",F15="失格"),"L",AND(D14=21,F14&lt;=19),"L",AND(F14=21,D14&lt;=19),"R",D14=30,"L",F14=30,"R",AND(D14&gt;=21,(D14-F14)&gt;=2),"L",AND(F14&gt;=21,(F14-D14)&gt;=2),"R",TRUE,"打切"))),"")</f>
        <v/>
      </c>
      <c r="F15" s="135"/>
      <c r="G15" s="139"/>
      <c r="H15" s="249"/>
      <c r="I15" s="245"/>
      <c r="J15" s="139"/>
      <c r="K15" s="135"/>
      <c r="L15" s="86" t="str" cm="1">
        <f t="array" ref="L15">IFERROR(IF(基本情報!$B$16=15,_xlfn.IFS(OR(K14="",M14=""),"",AND(OR(K15="キケン",K15="失格"),OR(M15="キケン",M15="失格")),"",OR(K15="キケン",K15="失格"),"R",OR(M15="キケン",M15="失格"),"L",AND(K14=15,M14&lt;=13),"L",AND(M14=15,K14&lt;=13),"R",K14=21,"L",M14=21,"R",AND(K14&gt;=15,(K14-M14)&gt;=2),"L",AND(M14&gt;=15,(M14-K14)&gt;=2),"R",TRUE,"打切"),IF(基本情報!$B$16=21,_xlfn.IFS(OR(K14="",M14=""),"",AND(OR(K15="キケン",K15="失格"),OR(M15="キケン",M15="失格")),"",OR(K15="キケン",K15="失格"),"R",OR(M15="キケン",M15="失格"),"L",AND(K14=21,M14&lt;=19),"L",AND(M14=21,K14&lt;=19),"R",K14=30,"L",M14=30,"R",AND(K14&gt;=21,(K14-M14)&gt;=2),"L",AND(M14&gt;=21,(M14-K14)&gt;=2),"R",TRUE,"打切"))),"")</f>
        <v/>
      </c>
      <c r="M15" s="135"/>
      <c r="N15" s="139"/>
      <c r="O15" s="249"/>
      <c r="P15" s="245"/>
      <c r="Q15" s="139"/>
      <c r="R15" s="135"/>
      <c r="S15" s="86" t="str" cm="1">
        <f t="array" ref="S15">IFERROR(IF(基本情報!$B$16=15,_xlfn.IFS(OR(R14="",T14=""),"",AND(OR(R15="キケン",R15="失格"),OR(T15="キケン",T15="失格")),"",OR(R15="キケン",R15="失格"),"R",OR(T15="キケン",T15="失格"),"L",AND(R14=15,T14&lt;=13),"L",AND(T14=15,R14&lt;=13),"R",R14=21,"L",T14=21,"R",AND(R14&gt;=15,(R14-T14)&gt;=2),"L",AND(T14&gt;=15,(T14-R14)&gt;=2),"R",TRUE,"打切"),IF(基本情報!$B$16=21,_xlfn.IFS(OR(R14="",T14=""),"",AND(OR(R15="キケン",R15="失格"),OR(T15="キケン",T15="失格")),"",OR(R15="キケン",R15="失格"),"R",OR(T15="キケン",T15="失格"),"L",AND(R14=21,T14&lt;=19),"L",AND(T14=21,R14&lt;=19),"R",R14=30,"L",T14=30,"R",AND(R14&gt;=21,(R14-T14)&gt;=2),"L",AND(T14&gt;=21,(T14-R14)&gt;=2),"R",TRUE,"打切"))),"")</f>
        <v/>
      </c>
      <c r="T15" s="135"/>
      <c r="U15" s="139"/>
      <c r="V15" s="249"/>
      <c r="X15" s="44">
        <v>12</v>
      </c>
    </row>
    <row r="16" spans="2:24" ht="24" customHeight="1" x14ac:dyDescent="0.15">
      <c r="B16" s="246" t="str">
        <f>IF(オーダー!C5="","",オーダー!C5)</f>
        <v/>
      </c>
      <c r="C16" s="251" t="str">
        <f>IF(OR($D$3="キケン",$F$3="キケン"),0,IF(OR(C21="キケン",C21="失格",G21="キケン",G21="失格"),0,IF(E17="","",IF(COUNTIFS($E17:$E21,"L")&gt;2,2,COUNTIFS($E17:$E21,"L")))))</f>
        <v/>
      </c>
      <c r="D16" s="131"/>
      <c r="E16" s="85" t="s">
        <v>27</v>
      </c>
      <c r="F16" s="131"/>
      <c r="G16" s="251" t="str">
        <f>IF(OR($D$3="キケン",$F$3="キケン"),0,IF(OR(C21="キケン",C21="失格",G21="キケン",G21="失格"),0,IF(E17="","",IF(COUNTIFS($E17:$E21,"R")&gt;2,2,COUNTIFS($E17:$E21,"R")))))</f>
        <v/>
      </c>
      <c r="H16" s="247" t="str">
        <f>IF(オーダー!E5="","",オーダー!E5)</f>
        <v/>
      </c>
      <c r="I16" s="246" t="str">
        <f>IF(オーダー!F5="","",オーダー!F5)</f>
        <v/>
      </c>
      <c r="J16" s="251" t="str">
        <f>IF(OR($K$3="キケン",$M$3="キケン"),0,IF(OR(J21="キケン",J21="失格",N21="キケン",N21="失格"),0,IF(L17="","",IF(COUNTIFS($L17:$L21,"L")&gt;2,2,COUNTIFS($L17:$L21,"L")))))</f>
        <v/>
      </c>
      <c r="K16" s="131"/>
      <c r="L16" s="85" t="s">
        <v>27</v>
      </c>
      <c r="M16" s="131"/>
      <c r="N16" s="251" t="str">
        <f>IF(OR($K$3="キケン",$M$3="キケン"),0,IF(OR(J21="キケン",J21="失格",N21="キケン",N21="失格"),0,IF(L17="","",IF(COUNTIFS($L17:$L21,"R")&gt;2,2,COUNTIFS($L17:$L21,"R")))))</f>
        <v/>
      </c>
      <c r="O16" s="247" t="str">
        <f>IF(オーダー!H5="","",オーダー!H5)</f>
        <v/>
      </c>
      <c r="P16" s="246" t="str">
        <f>IF(オーダー!I5="","",オーダー!I5)</f>
        <v/>
      </c>
      <c r="Q16" s="251" t="str">
        <f>IF(OR($R$3="キケン",$T$3="キケン"),0,IF(OR(Q21="キケン",Q21="失格",U21="キケン",U21="失格"),0,IF(S17="","",IF(COUNTIFS($S17:$S21,"L")&gt;2,2,COUNTIFS($S17:$S21,"L")))))</f>
        <v/>
      </c>
      <c r="R16" s="131"/>
      <c r="S16" s="85" t="s">
        <v>27</v>
      </c>
      <c r="T16" s="131"/>
      <c r="U16" s="251" t="str">
        <f>IF(OR($R$3="キケン",$T$3="キケン"),0,IF(OR(Q21="キケン",Q21="失格",U21="キケン",U21="失格"),0,IF(S17="","",IF(COUNTIFS($S17:$S21,"R")&gt;2,2,COUNTIFS($S17:$S21,"R")))))</f>
        <v/>
      </c>
      <c r="V16" s="247" t="str">
        <f>IF(オーダー!K5="","",オーダー!K5)</f>
        <v/>
      </c>
      <c r="X16" s="44">
        <v>13</v>
      </c>
    </row>
    <row r="17" spans="2:24" ht="15.95" customHeight="1" thickBot="1" x14ac:dyDescent="0.2">
      <c r="B17" s="244"/>
      <c r="C17" s="252"/>
      <c r="D17" s="132"/>
      <c r="E17" s="86" t="str" cm="1">
        <f t="array" ref="E17">IFERROR(IF(基本情報!$B$16=15,_xlfn.IFS(OR(D16="",F16=""),"",AND(OR(D17="キケン",D17="失格"),OR(F17="キケン",F17="失格")),"",OR(D17="キケン",D17="失格"),"R",OR(F17="キケン",F17="失格"),"L",AND(D16=15,F16&lt;=13),"L",AND(F16=15,D16&lt;=13),"R",D16=21,"L",F16=21,"R",AND(D16&gt;=15,(D16-F16)&gt;=2),"L",AND(F16&gt;=15,(F16-D16)&gt;=2),"R",TRUE,"打切"),IF(基本情報!$B$16=21,_xlfn.IFS(OR(D16="",F16=""),"",AND(OR(D17="キケン",D17="失格"),OR(F17="キケン",F17="失格")),"",OR(D17="キケン",D17="失格"),"R",OR(F17="キケン",F17="失格"),"L",AND(D16=21,F16&lt;=19),"L",AND(F16=21,D16&lt;=19),"R",D16=30,"L",F16=30,"R",AND(D16&gt;=21,(D16-F16)&gt;=2),"L",AND(F16&gt;=21,(F16-D16)&gt;=2),"R",TRUE,"打切"))),"")</f>
        <v/>
      </c>
      <c r="F17" s="132"/>
      <c r="G17" s="252"/>
      <c r="H17" s="248"/>
      <c r="I17" s="244"/>
      <c r="J17" s="252"/>
      <c r="K17" s="132"/>
      <c r="L17" s="86" t="str" cm="1">
        <f t="array" ref="L17">IFERROR(IF(基本情報!$B$16=15,_xlfn.IFS(OR(K16="",M16=""),"",AND(OR(K17="キケン",K17="失格"),OR(M17="キケン",M17="失格")),"",OR(K17="キケン",K17="失格"),"R",OR(M17="キケン",M17="失格"),"L",AND(K16=15,M16&lt;=13),"L",AND(M16=15,K16&lt;=13),"R",K16=21,"L",M16=21,"R",AND(K16&gt;=15,(K16-M16)&gt;=2),"L",AND(M16&gt;=15,(M16-K16)&gt;=2),"R",TRUE,"打切"),IF(基本情報!$B$16=21,_xlfn.IFS(OR(K16="",M16=""),"",AND(OR(K17="キケン",K17="失格"),OR(M17="キケン",M17="失格")),"",OR(K17="キケン",K17="失格"),"R",OR(M17="キケン",M17="失格"),"L",AND(K16=21,M16&lt;=19),"L",AND(M16=21,K16&lt;=19),"R",K16=30,"L",M16=30,"R",AND(K16&gt;=21,(K16-M16)&gt;=2),"L",AND(M16&gt;=21,(M16-K16)&gt;=2),"R",TRUE,"打切"))),"")</f>
        <v/>
      </c>
      <c r="M17" s="132"/>
      <c r="N17" s="252"/>
      <c r="O17" s="248"/>
      <c r="P17" s="244"/>
      <c r="Q17" s="252"/>
      <c r="R17" s="132"/>
      <c r="S17" s="86" t="str" cm="1">
        <f t="array" ref="S17">IFERROR(IF(基本情報!$B$16=15,_xlfn.IFS(OR(R16="",T16=""),"",AND(OR(R17="キケン",R17="失格"),OR(T17="キケン",T17="失格")),"",OR(R17="キケン",R17="失格"),"R",OR(T17="キケン",T17="失格"),"L",AND(R16=15,T16&lt;=13),"L",AND(T16=15,R16&lt;=13),"R",R16=21,"L",T16=21,"R",AND(R16&gt;=15,(R16-T16)&gt;=2),"L",AND(T16&gt;=15,(T16-R16)&gt;=2),"R",TRUE,"打切"),IF(基本情報!$B$16=21,_xlfn.IFS(OR(R16="",T16=""),"",AND(OR(R17="キケン",R17="失格"),OR(T17="キケン",T17="失格")),"",OR(R17="キケン",R17="失格"),"R",OR(T17="キケン",T17="失格"),"L",AND(R16=21,T16&lt;=19),"L",AND(T16=21,R16&lt;=19),"R",R16=30,"L",T16=30,"R",AND(R16&gt;=21,(R16-T16)&gt;=2),"L",AND(T16&gt;=21,(T16-R16)&gt;=2),"R",TRUE,"打切"))),"")</f>
        <v/>
      </c>
      <c r="T17" s="132"/>
      <c r="U17" s="252"/>
      <c r="V17" s="248"/>
      <c r="X17" s="44">
        <v>14</v>
      </c>
    </row>
    <row r="18" spans="2:24" ht="24" customHeight="1" x14ac:dyDescent="0.15">
      <c r="B18" s="244"/>
      <c r="C18" s="252"/>
      <c r="D18" s="133"/>
      <c r="E18" s="87" t="s">
        <v>27</v>
      </c>
      <c r="F18" s="133"/>
      <c r="G18" s="252"/>
      <c r="H18" s="248"/>
      <c r="I18" s="244"/>
      <c r="J18" s="252"/>
      <c r="K18" s="133"/>
      <c r="L18" s="87" t="s">
        <v>27</v>
      </c>
      <c r="M18" s="133"/>
      <c r="N18" s="252"/>
      <c r="O18" s="248"/>
      <c r="P18" s="244"/>
      <c r="Q18" s="252"/>
      <c r="R18" s="133"/>
      <c r="S18" s="87" t="s">
        <v>27</v>
      </c>
      <c r="T18" s="133"/>
      <c r="U18" s="252"/>
      <c r="V18" s="248"/>
      <c r="X18" s="44">
        <v>15</v>
      </c>
    </row>
    <row r="19" spans="2:24" ht="15.95" customHeight="1" thickBot="1" x14ac:dyDescent="0.2">
      <c r="B19" s="244" t="str">
        <f>IF(オーダー!C6="","",オーダー!C6)</f>
        <v/>
      </c>
      <c r="C19" s="252"/>
      <c r="D19" s="132"/>
      <c r="E19" s="86" t="str" cm="1">
        <f t="array" ref="E19">IFERROR(IF(基本情報!$B$16=15,_xlfn.IFS(OR(D18="",F18=""),"",AND(OR(D19="キケン",D19="失格"),OR(F19="キケン",F19="失格")),"",OR(D19="キケン",D19="失格"),"R",OR(F19="キケン",F19="失格"),"L",AND(D18=15,F18&lt;=13),"L",AND(F18=15,D18&lt;=13),"R",D18=21,"L",F18=21,"R",AND(D18&gt;=15,(D18-F18)&gt;=2),"L",AND(F18&gt;=15,(F18-D18)&gt;=2),"R",TRUE,"打切"),IF(基本情報!$B$16=21,_xlfn.IFS(OR(D18="",F18=""),"",AND(OR(D19="キケン",D19="失格"),OR(F19="キケン",F19="失格")),"",OR(D19="キケン",D19="失格"),"R",OR(F19="キケン",F19="失格"),"L",AND(D18=21,F18&lt;=19),"L",AND(F18=21,D18&lt;=19),"R",D18=30,"L",F18=30,"R",AND(D18&gt;=21,(D18-F18)&gt;=2),"L",AND(F18&gt;=21,(F18-D18)&gt;=2),"R",TRUE,"打切"))),"")</f>
        <v/>
      </c>
      <c r="F19" s="132"/>
      <c r="G19" s="252"/>
      <c r="H19" s="248" t="str">
        <f>IF(オーダー!E6="","",オーダー!E6)</f>
        <v/>
      </c>
      <c r="I19" s="244" t="str">
        <f>IF(オーダー!F6="","",オーダー!F6)</f>
        <v/>
      </c>
      <c r="J19" s="252"/>
      <c r="K19" s="132"/>
      <c r="L19" s="86" t="str" cm="1">
        <f t="array" ref="L19">IFERROR(IF(基本情報!$B$16=15,_xlfn.IFS(OR(K18="",M18=""),"",AND(OR(K19="キケン",K19="失格"),OR(M19="キケン",M19="失格")),"",OR(K19="キケン",K19="失格"),"R",OR(M19="キケン",M19="失格"),"L",AND(K18=15,M18&lt;=13),"L",AND(M18=15,K18&lt;=13),"R",K18=21,"L",M18=21,"R",AND(K18&gt;=15,(K18-M18)&gt;=2),"L",AND(M18&gt;=15,(M18-K18)&gt;=2),"R",TRUE,"打切"),IF(基本情報!$B$16=21,_xlfn.IFS(OR(K18="",M18=""),"",AND(OR(K19="キケン",K19="失格"),OR(M19="キケン",M19="失格")),"",OR(K19="キケン",K19="失格"),"R",OR(M19="キケン",M19="失格"),"L",AND(K18=21,M18&lt;=19),"L",AND(M18=21,K18&lt;=19),"R",K18=30,"L",M18=30,"R",AND(K18&gt;=21,(K18-M18)&gt;=2),"L",AND(M18&gt;=21,(M18-K18)&gt;=2),"R",TRUE,"打切"))),"")</f>
        <v/>
      </c>
      <c r="M19" s="132"/>
      <c r="N19" s="252"/>
      <c r="O19" s="248" t="str">
        <f>IF(オーダー!H6="","",オーダー!H6)</f>
        <v/>
      </c>
      <c r="P19" s="244" t="str">
        <f>IF(オーダー!I6="","",オーダー!I6)</f>
        <v/>
      </c>
      <c r="Q19" s="252"/>
      <c r="R19" s="132"/>
      <c r="S19" s="86" t="str" cm="1">
        <f t="array" ref="S19">IFERROR(IF(基本情報!$B$16=15,_xlfn.IFS(OR(R18="",T18=""),"",AND(OR(R19="キケン",R19="失格"),OR(T19="キケン",T19="失格")),"",OR(R19="キケン",R19="失格"),"R",OR(T19="キケン",T19="失格"),"L",AND(R18=15,T18&lt;=13),"L",AND(T18=15,R18&lt;=13),"R",R18=21,"L",T18=21,"R",AND(R18&gt;=15,(R18-T18)&gt;=2),"L",AND(T18&gt;=15,(T18-R18)&gt;=2),"R",TRUE,"打切"),IF(基本情報!$B$16=21,_xlfn.IFS(OR(R18="",T18=""),"",AND(OR(R19="キケン",R19="失格"),OR(T19="キケン",T19="失格")),"",OR(R19="キケン",R19="失格"),"R",OR(T19="キケン",T19="失格"),"L",AND(R18=21,T18&lt;=19),"L",AND(T18=21,R18&lt;=19),"R",R18=30,"L",T18=30,"R",AND(R18&gt;=21,(R18-T18)&gt;=2),"L",AND(T18&gt;=21,(T18-R18)&gt;=2),"R",TRUE,"打切"))),"")</f>
        <v/>
      </c>
      <c r="T19" s="132"/>
      <c r="U19" s="252"/>
      <c r="V19" s="248" t="str">
        <f>IF(オーダー!K6="","",オーダー!K6)</f>
        <v/>
      </c>
      <c r="X19" s="44">
        <v>16</v>
      </c>
    </row>
    <row r="20" spans="2:24" ht="24" customHeight="1" x14ac:dyDescent="0.15">
      <c r="B20" s="244"/>
      <c r="C20" s="252"/>
      <c r="D20" s="134"/>
      <c r="E20" s="88" t="s">
        <v>27</v>
      </c>
      <c r="F20" s="134"/>
      <c r="G20" s="252"/>
      <c r="H20" s="248"/>
      <c r="I20" s="244"/>
      <c r="J20" s="252"/>
      <c r="K20" s="134"/>
      <c r="L20" s="88" t="s">
        <v>27</v>
      </c>
      <c r="M20" s="134"/>
      <c r="N20" s="252"/>
      <c r="O20" s="248"/>
      <c r="P20" s="244"/>
      <c r="Q20" s="252"/>
      <c r="R20" s="134"/>
      <c r="S20" s="88" t="s">
        <v>27</v>
      </c>
      <c r="T20" s="134"/>
      <c r="U20" s="252"/>
      <c r="V20" s="248"/>
      <c r="X20" s="44">
        <v>17</v>
      </c>
    </row>
    <row r="21" spans="2:24" ht="15.95" customHeight="1" thickBot="1" x14ac:dyDescent="0.2">
      <c r="B21" s="245"/>
      <c r="C21" s="139"/>
      <c r="D21" s="135"/>
      <c r="E21" s="86" t="str" cm="1">
        <f t="array" ref="E21">IFERROR(IF(基本情報!$B$16=15,_xlfn.IFS(OR(D20="",F20=""),"",AND(OR(D21="キケン",D21="失格"),OR(F21="キケン",F21="失格")),"",OR(D21="キケン",D21="失格"),"R",OR(F21="キケン",F21="失格"),"L",AND(D20=15,F20&lt;=13),"L",AND(F20=15,D20&lt;=13),"R",D20=21,"L",F20=21,"R",AND(D20&gt;=15,(D20-F20)&gt;=2),"L",AND(F20&gt;=15,(F20-D20)&gt;=2),"R",TRUE,"打切"),IF(基本情報!$B$16=21,_xlfn.IFS(OR(D20="",F20=""),"",AND(OR(D21="キケン",D21="失格"),OR(F21="キケン",F21="失格")),"",OR(D21="キケン",D21="失格"),"R",OR(F21="キケン",F21="失格"),"L",AND(D20=21,F20&lt;=19),"L",AND(F20=21,D20&lt;=19),"R",D20=30,"L",F20=30,"R",AND(D20&gt;=21,(D20-F20)&gt;=2),"L",AND(F20&gt;=21,(F20-D20)&gt;=2),"R",TRUE,"打切"))),"")</f>
        <v/>
      </c>
      <c r="F21" s="135"/>
      <c r="G21" s="139"/>
      <c r="H21" s="249"/>
      <c r="I21" s="245"/>
      <c r="J21" s="139"/>
      <c r="K21" s="135"/>
      <c r="L21" s="86" t="str" cm="1">
        <f t="array" ref="L21">IFERROR(IF(基本情報!$B$16=15,_xlfn.IFS(OR(K20="",M20=""),"",AND(OR(K21="キケン",K21="失格"),OR(M21="キケン",M21="失格")),"",OR(K21="キケン",K21="失格"),"R",OR(M21="キケン",M21="失格"),"L",AND(K20=15,M20&lt;=13),"L",AND(M20=15,K20&lt;=13),"R",K20=21,"L",M20=21,"R",AND(K20&gt;=15,(K20-M20)&gt;=2),"L",AND(M20&gt;=15,(M20-K20)&gt;=2),"R",TRUE,"打切"),IF(基本情報!$B$16=21,_xlfn.IFS(OR(K20="",M20=""),"",AND(OR(K21="キケン",K21="失格"),OR(M21="キケン",M21="失格")),"",OR(K21="キケン",K21="失格"),"R",OR(M21="キケン",M21="失格"),"L",AND(K20=21,M20&lt;=19),"L",AND(M20=21,K20&lt;=19),"R",K20=30,"L",M20=30,"R",AND(K20&gt;=21,(K20-M20)&gt;=2),"L",AND(M20&gt;=21,(M20-K20)&gt;=2),"R",TRUE,"打切"))),"")</f>
        <v/>
      </c>
      <c r="M21" s="135"/>
      <c r="N21" s="139"/>
      <c r="O21" s="249"/>
      <c r="P21" s="245"/>
      <c r="Q21" s="139"/>
      <c r="R21" s="135"/>
      <c r="S21" s="86" t="str" cm="1">
        <f t="array" ref="S21">IFERROR(IF(基本情報!$B$16=15,_xlfn.IFS(OR(R20="",T20=""),"",AND(OR(R21="キケン",R21="失格"),OR(T21="キケン",T21="失格")),"",OR(R21="キケン",R21="失格"),"R",OR(T21="キケン",T21="失格"),"L",AND(R20=15,T20&lt;=13),"L",AND(T20=15,R20&lt;=13),"R",R20=21,"L",T20=21,"R",AND(R20&gt;=15,(R20-T20)&gt;=2),"L",AND(T20&gt;=15,(T20-R20)&gt;=2),"R",TRUE,"打切"),IF(基本情報!$B$16=21,_xlfn.IFS(OR(R20="",T20=""),"",AND(OR(R21="キケン",R21="失格"),OR(T21="キケン",T21="失格")),"",OR(R21="キケン",R21="失格"),"R",OR(T21="キケン",T21="失格"),"L",AND(R20=21,T20&lt;=19),"L",AND(T20=21,R20&lt;=19),"R",R20=30,"L",T20=30,"R",AND(R20&gt;=21,(R20-T20)&gt;=2),"L",AND(T20&gt;=21,(T20-R20)&gt;=2),"R",TRUE,"打切"))),"")</f>
        <v/>
      </c>
      <c r="T21" s="135"/>
      <c r="U21" s="139"/>
      <c r="V21" s="249"/>
      <c r="X21" s="44">
        <v>18</v>
      </c>
    </row>
    <row r="22" spans="2:24" ht="24" customHeight="1" x14ac:dyDescent="0.15">
      <c r="B22" s="246" t="str">
        <f>IF(メンバーチェンジ!C3="",IF(オーダー!C7="","",オーダー!C7),メンバーチェンジ!C3)</f>
        <v/>
      </c>
      <c r="C22" s="251" t="str">
        <f>IF(OR($D$3="キケン",$F$3="キケン"),0,IF(OR(C27="キケン",C27="失格",G27="キケン",G27="失格"),0,IF(E23="","",IF(COUNTIFS($E23:$E27,"L")&gt;2,2,COUNTIFS($E23:$E27,"L")))))</f>
        <v/>
      </c>
      <c r="D22" s="131"/>
      <c r="E22" s="85" t="s">
        <v>27</v>
      </c>
      <c r="F22" s="131"/>
      <c r="G22" s="251" t="str">
        <f>IF(OR($D$3="キケン",$F$3="キケン"),0,IF(OR(C27="キケン",C27="失格",G27="キケン",G27="失格"),0,IF(E23="","",IF(COUNTIFS($E23:$E27,"R")&gt;2,2,COUNTIFS($E23:$E27,"R")))))</f>
        <v/>
      </c>
      <c r="H22" s="247" t="str">
        <f>IF(メンバーチェンジ!E3="",IF(オーダー!E7="","",オーダー!E7),メンバーチェンジ!E3)</f>
        <v/>
      </c>
      <c r="I22" s="246" t="str">
        <f>IF(メンバーチェンジ!F3="",IF(オーダー!F7="","",オーダー!F7),メンバーチェンジ!F3)</f>
        <v/>
      </c>
      <c r="J22" s="251" t="str">
        <f>IF(OR($K$3="キケン",$M$3="キケン"),0,IF(OR(J27="キケン",J27="失格",N27="キケン",N27="失格"),0,IF(L23="","",IF(COUNTIFS($L23:$L27,"L")&gt;2,2,COUNTIFS($L23:$L27,"L")))))</f>
        <v/>
      </c>
      <c r="K22" s="131"/>
      <c r="L22" s="85" t="s">
        <v>27</v>
      </c>
      <c r="M22" s="131"/>
      <c r="N22" s="251" t="str">
        <f>IF(OR($K$3="キケン",$M$3="キケン"),0,IF(OR(J27="キケン",J27="失格",N27="キケン",N27="失格"),0,IF(L23="","",IF(COUNTIFS($L23:$L27,"R")&gt;2,2,COUNTIFS($L23:$L27,"R")))))</f>
        <v/>
      </c>
      <c r="O22" s="247" t="str">
        <f>IF(メンバーチェンジ!H3="",IF(オーダー!H7="","",オーダー!H7),メンバーチェンジ!H3)</f>
        <v/>
      </c>
      <c r="P22" s="246" t="str">
        <f>IF(メンバーチェンジ!I3="",IF(オーダー!I7="","",オーダー!I7),メンバーチェンジ!I3)</f>
        <v/>
      </c>
      <c r="Q22" s="251" t="str">
        <f>IF(OR($R$3="キケン",$T$3="キケン"),0,IF(OR(Q27="キケン",Q27="失格",U27="キケン",U27="失格"),0,IF(S23="","",IF(COUNTIFS($S23:$S27,"L")&gt;2,2,COUNTIFS($S23:$S27,"L")))))</f>
        <v/>
      </c>
      <c r="R22" s="131"/>
      <c r="S22" s="85" t="s">
        <v>27</v>
      </c>
      <c r="T22" s="131"/>
      <c r="U22" s="251" t="str">
        <f>IF(OR($R$3="キケン",$T$3="キケン"),0,IF(OR(Q27="キケン",Q27="失格",U27="キケン",U27="失格"),0,IF(S23="","",IF(COUNTIFS($S23:$S27,"R")&gt;2,2,COUNTIFS($S23:$S27,"R")))))</f>
        <v/>
      </c>
      <c r="V22" s="247" t="str">
        <f>IF(メンバーチェンジ!K3="",IF(オーダー!K7="","",オーダー!K7),メンバーチェンジ!K3)</f>
        <v/>
      </c>
      <c r="X22" s="44">
        <v>19</v>
      </c>
    </row>
    <row r="23" spans="2:24" ht="15.95" customHeight="1" thickBot="1" x14ac:dyDescent="0.2">
      <c r="B23" s="244"/>
      <c r="C23" s="252"/>
      <c r="D23" s="132"/>
      <c r="E23" s="86" t="str" cm="1">
        <f t="array" ref="E23">IFERROR(IF(基本情報!$B$16=15,_xlfn.IFS(OR(D22="",F22=""),"",AND(OR(D23="キケン",D23="失格"),OR(F23="キケン",F23="失格")),"",OR(D23="キケン",D23="失格"),"R",OR(F23="キケン",F23="失格"),"L",AND(D22=15,F22&lt;=13),"L",AND(F22=15,D22&lt;=13),"R",D22=21,"L",F22=21,"R",AND(D22&gt;=15,(D22-F22)&gt;=2),"L",AND(F22&gt;=15,(F22-D22)&gt;=2),"R",TRUE,"打切"),IF(基本情報!$B$16=21,_xlfn.IFS(OR(D22="",F22=""),"",AND(OR(D23="キケン",D23="失格"),OR(F23="キケン",F23="失格")),"",OR(D23="キケン",D23="失格"),"R",OR(F23="キケン",F23="失格"),"L",AND(D22=21,F22&lt;=19),"L",AND(F22=21,D22&lt;=19),"R",D22=30,"L",F22=30,"R",AND(D22&gt;=21,(D22-F22)&gt;=2),"L",AND(F22&gt;=21,(F22-D22)&gt;=2),"R",TRUE,"打切"))),"")</f>
        <v/>
      </c>
      <c r="F23" s="132"/>
      <c r="G23" s="252"/>
      <c r="H23" s="248"/>
      <c r="I23" s="244"/>
      <c r="J23" s="252"/>
      <c r="K23" s="132"/>
      <c r="L23" s="86" t="str" cm="1">
        <f t="array" ref="L23">IFERROR(IF(基本情報!$B$16=15,_xlfn.IFS(OR(K22="",M22=""),"",AND(OR(K23="キケン",K23="失格"),OR(M23="キケン",M23="失格")),"",OR(K23="キケン",K23="失格"),"R",OR(M23="キケン",M23="失格"),"L",AND(K22=15,M22&lt;=13),"L",AND(M22=15,K22&lt;=13),"R",K22=21,"L",M22=21,"R",AND(K22&gt;=15,(K22-M22)&gt;=2),"L",AND(M22&gt;=15,(M22-K22)&gt;=2),"R",TRUE,"打切"),IF(基本情報!$B$16=21,_xlfn.IFS(OR(K22="",M22=""),"",AND(OR(K23="キケン",K23="失格"),OR(M23="キケン",M23="失格")),"",OR(K23="キケン",K23="失格"),"R",OR(M23="キケン",M23="失格"),"L",AND(K22=21,M22&lt;=19),"L",AND(M22=21,K22&lt;=19),"R",K22=30,"L",M22=30,"R",AND(K22&gt;=21,(K22-M22)&gt;=2),"L",AND(M22&gt;=21,(M22-K22)&gt;=2),"R",TRUE,"打切"))),"")</f>
        <v/>
      </c>
      <c r="M23" s="132"/>
      <c r="N23" s="252"/>
      <c r="O23" s="248"/>
      <c r="P23" s="244"/>
      <c r="Q23" s="252"/>
      <c r="R23" s="132"/>
      <c r="S23" s="86" t="str" cm="1">
        <f t="array" ref="S23">IFERROR(IF(基本情報!$B$16=15,_xlfn.IFS(OR(R22="",T22=""),"",AND(OR(R23="キケン",R23="失格"),OR(T23="キケン",T23="失格")),"",OR(R23="キケン",R23="失格"),"R",OR(T23="キケン",T23="失格"),"L",AND(R22=15,T22&lt;=13),"L",AND(T22=15,R22&lt;=13),"R",R22=21,"L",T22=21,"R",AND(R22&gt;=15,(R22-T22)&gt;=2),"L",AND(T22&gt;=15,(T22-R22)&gt;=2),"R",TRUE,"打切"),IF(基本情報!$B$16=21,_xlfn.IFS(OR(R22="",T22=""),"",AND(OR(R23="キケン",R23="失格"),OR(T23="キケン",T23="失格")),"",OR(R23="キケン",R23="失格"),"R",OR(T23="キケン",T23="失格"),"L",AND(R22=21,T22&lt;=19),"L",AND(T22=21,R22&lt;=19),"R",R22=30,"L",T22=30,"R",AND(R22&gt;=21,(R22-T22)&gt;=2),"L",AND(T22&gt;=21,(T22-R22)&gt;=2),"R",TRUE,"打切"))),"")</f>
        <v/>
      </c>
      <c r="T23" s="132"/>
      <c r="U23" s="252"/>
      <c r="V23" s="248"/>
      <c r="X23" s="44">
        <v>20</v>
      </c>
    </row>
    <row r="24" spans="2:24" ht="24" customHeight="1" x14ac:dyDescent="0.15">
      <c r="B24" s="244"/>
      <c r="C24" s="252"/>
      <c r="D24" s="133"/>
      <c r="E24" s="87" t="s">
        <v>27</v>
      </c>
      <c r="F24" s="133"/>
      <c r="G24" s="252"/>
      <c r="H24" s="248"/>
      <c r="I24" s="244"/>
      <c r="J24" s="252"/>
      <c r="K24" s="133"/>
      <c r="L24" s="87" t="s">
        <v>27</v>
      </c>
      <c r="M24" s="133"/>
      <c r="N24" s="252"/>
      <c r="O24" s="248"/>
      <c r="P24" s="244"/>
      <c r="Q24" s="252"/>
      <c r="R24" s="133"/>
      <c r="S24" s="87" t="s">
        <v>27</v>
      </c>
      <c r="T24" s="133"/>
      <c r="U24" s="252"/>
      <c r="V24" s="248"/>
      <c r="X24" s="44">
        <v>21</v>
      </c>
    </row>
    <row r="25" spans="2:24" ht="15.95" customHeight="1" thickBot="1" x14ac:dyDescent="0.2">
      <c r="B25" s="244" t="str">
        <f>IF(メンバーチェンジ!C4="",IF(オーダー!C8="","",オーダー!C8),メンバーチェンジ!C4)</f>
        <v/>
      </c>
      <c r="C25" s="252"/>
      <c r="D25" s="132"/>
      <c r="E25" s="86" t="str" cm="1">
        <f t="array" ref="E25">IFERROR(IF(基本情報!$B$16=15,_xlfn.IFS(OR(D24="",F24=""),"",AND(OR(D25="キケン",D25="失格"),OR(F25="キケン",F25="失格")),"",OR(D25="キケン",D25="失格"),"R",OR(F25="キケン",F25="失格"),"L",AND(D24=15,F24&lt;=13),"L",AND(F24=15,D24&lt;=13),"R",D24=21,"L",F24=21,"R",AND(D24&gt;=15,(D24-F24)&gt;=2),"L",AND(F24&gt;=15,(F24-D24)&gt;=2),"R",TRUE,"打切"),IF(基本情報!$B$16=21,_xlfn.IFS(OR(D24="",F24=""),"",AND(OR(D25="キケン",D25="失格"),OR(F25="キケン",F25="失格")),"",OR(D25="キケン",D25="失格"),"R",OR(F25="キケン",F25="失格"),"L",AND(D24=21,F24&lt;=19),"L",AND(F24=21,D24&lt;=19),"R",D24=30,"L",F24=30,"R",AND(D24&gt;=21,(D24-F24)&gt;=2),"L",AND(F24&gt;=21,(F24-D24)&gt;=2),"R",TRUE,"打切"))),"")</f>
        <v/>
      </c>
      <c r="F25" s="132"/>
      <c r="G25" s="252"/>
      <c r="H25" s="248" t="str">
        <f>IF(メンバーチェンジ!E4="",IF(オーダー!E8="","",オーダー!E8),メンバーチェンジ!E4)</f>
        <v/>
      </c>
      <c r="I25" s="244" t="str">
        <f>IF(メンバーチェンジ!F4="",IF(オーダー!F8="","",オーダー!F8),メンバーチェンジ!F4)</f>
        <v/>
      </c>
      <c r="J25" s="252"/>
      <c r="K25" s="132"/>
      <c r="L25" s="86" t="str" cm="1">
        <f t="array" ref="L25">IFERROR(IF(基本情報!$B$16=15,_xlfn.IFS(OR(K24="",M24=""),"",AND(OR(K25="キケン",K25="失格"),OR(M25="キケン",M25="失格")),"",OR(K25="キケン",K25="失格"),"R",OR(M25="キケン",M25="失格"),"L",AND(K24=15,M24&lt;=13),"L",AND(M24=15,K24&lt;=13),"R",K24=21,"L",M24=21,"R",AND(K24&gt;=15,(K24-M24)&gt;=2),"L",AND(M24&gt;=15,(M24-K24)&gt;=2),"R",TRUE,"打切"),IF(基本情報!$B$16=21,_xlfn.IFS(OR(K24="",M24=""),"",AND(OR(K25="キケン",K25="失格"),OR(M25="キケン",M25="失格")),"",OR(K25="キケン",K25="失格"),"R",OR(M25="キケン",M25="失格"),"L",AND(K24=21,M24&lt;=19),"L",AND(M24=21,K24&lt;=19),"R",K24=30,"L",M24=30,"R",AND(K24&gt;=21,(K24-M24)&gt;=2),"L",AND(M24&gt;=21,(M24-K24)&gt;=2),"R",TRUE,"打切"))),"")</f>
        <v/>
      </c>
      <c r="M25" s="132"/>
      <c r="N25" s="252"/>
      <c r="O25" s="248" t="str">
        <f>IF(メンバーチェンジ!H4="",IF(オーダー!H8="","",オーダー!H8),メンバーチェンジ!H4)</f>
        <v/>
      </c>
      <c r="P25" s="244" t="str">
        <f>IF(メンバーチェンジ!I4="",IF(オーダー!I8="","",オーダー!I8),メンバーチェンジ!I4)</f>
        <v/>
      </c>
      <c r="Q25" s="252"/>
      <c r="R25" s="132"/>
      <c r="S25" s="86" t="str" cm="1">
        <f t="array" ref="S25">IFERROR(IF(基本情報!$B$16=15,_xlfn.IFS(OR(R24="",T24=""),"",AND(OR(R25="キケン",R25="失格"),OR(T25="キケン",T25="失格")),"",OR(R25="キケン",R25="失格"),"R",OR(T25="キケン",T25="失格"),"L",AND(R24=15,T24&lt;=13),"L",AND(T24=15,R24&lt;=13),"R",R24=21,"L",T24=21,"R",AND(R24&gt;=15,(R24-T24)&gt;=2),"L",AND(T24&gt;=15,(T24-R24)&gt;=2),"R",TRUE,"打切"),IF(基本情報!$B$16=21,_xlfn.IFS(OR(R24="",T24=""),"",AND(OR(R25="キケン",R25="失格"),OR(T25="キケン",T25="失格")),"",OR(R25="キケン",R25="失格"),"R",OR(T25="キケン",T25="失格"),"L",AND(R24=21,T24&lt;=19),"L",AND(T24=21,R24&lt;=19),"R",R24=30,"L",T24=30,"R",AND(R24&gt;=21,(R24-T24)&gt;=2),"L",AND(T24&gt;=21,(T24-R24)&gt;=2),"R",TRUE,"打切"))),"")</f>
        <v/>
      </c>
      <c r="T25" s="132"/>
      <c r="U25" s="252"/>
      <c r="V25" s="248" t="str">
        <f>IF(メンバーチェンジ!K4="",IF(オーダー!K8="","",オーダー!K8),メンバーチェンジ!K4)</f>
        <v/>
      </c>
      <c r="X25" s="44">
        <v>22</v>
      </c>
    </row>
    <row r="26" spans="2:24" ht="24" customHeight="1" x14ac:dyDescent="0.15">
      <c r="B26" s="244"/>
      <c r="C26" s="252"/>
      <c r="D26" s="134"/>
      <c r="E26" s="88" t="s">
        <v>27</v>
      </c>
      <c r="F26" s="134"/>
      <c r="G26" s="252"/>
      <c r="H26" s="248"/>
      <c r="I26" s="244"/>
      <c r="J26" s="252"/>
      <c r="K26" s="134"/>
      <c r="L26" s="88" t="s">
        <v>27</v>
      </c>
      <c r="M26" s="134"/>
      <c r="N26" s="252"/>
      <c r="O26" s="248"/>
      <c r="P26" s="244"/>
      <c r="Q26" s="252"/>
      <c r="R26" s="134"/>
      <c r="S26" s="88" t="s">
        <v>27</v>
      </c>
      <c r="T26" s="134"/>
      <c r="U26" s="252"/>
      <c r="V26" s="248"/>
      <c r="X26" s="44">
        <v>23</v>
      </c>
    </row>
    <row r="27" spans="2:24" ht="15.95" customHeight="1" thickBot="1" x14ac:dyDescent="0.2">
      <c r="B27" s="245"/>
      <c r="C27" s="139"/>
      <c r="D27" s="135"/>
      <c r="E27" s="86" t="str" cm="1">
        <f t="array" ref="E27">IFERROR(IF(基本情報!$B$16=15,_xlfn.IFS(OR(D26="",F26=""),"",AND(OR(D27="キケン",D27="失格"),OR(F27="キケン",F27="失格")),"",OR(D27="キケン",D27="失格"),"R",OR(F27="キケン",F27="失格"),"L",AND(D26=15,F26&lt;=13),"L",AND(F26=15,D26&lt;=13),"R",D26=21,"L",F26=21,"R",AND(D26&gt;=15,(D26-F26)&gt;=2),"L",AND(F26&gt;=15,(F26-D26)&gt;=2),"R",TRUE,"打切"),IF(基本情報!$B$16=21,_xlfn.IFS(OR(D26="",F26=""),"",AND(OR(D27="キケン",D27="失格"),OR(F27="キケン",F27="失格")),"",OR(D27="キケン",D27="失格"),"R",OR(F27="キケン",F27="失格"),"L",AND(D26=21,F26&lt;=19),"L",AND(F26=21,D26&lt;=19),"R",D26=30,"L",F26=30,"R",AND(D26&gt;=21,(D26-F26)&gt;=2),"L",AND(F26&gt;=21,(F26-D26)&gt;=2),"R",TRUE,"打切"))),"")</f>
        <v/>
      </c>
      <c r="F27" s="135"/>
      <c r="G27" s="139"/>
      <c r="H27" s="249"/>
      <c r="I27" s="245"/>
      <c r="J27" s="139"/>
      <c r="K27" s="135"/>
      <c r="L27" s="86" t="str" cm="1">
        <f t="array" ref="L27">IFERROR(IF(基本情報!$B$16=15,_xlfn.IFS(OR(K26="",M26=""),"",AND(OR(K27="キケン",K27="失格"),OR(M27="キケン",M27="失格")),"",OR(K27="キケン",K27="失格"),"R",OR(M27="キケン",M27="失格"),"L",AND(K26=15,M26&lt;=13),"L",AND(M26=15,K26&lt;=13),"R",K26=21,"L",M26=21,"R",AND(K26&gt;=15,(K26-M26)&gt;=2),"L",AND(M26&gt;=15,(M26-K26)&gt;=2),"R",TRUE,"打切"),IF(基本情報!$B$16=21,_xlfn.IFS(OR(K26="",M26=""),"",AND(OR(K27="キケン",K27="失格"),OR(M27="キケン",M27="失格")),"",OR(K27="キケン",K27="失格"),"R",OR(M27="キケン",M27="失格"),"L",AND(K26=21,M26&lt;=19),"L",AND(M26=21,K26&lt;=19),"R",K26=30,"L",M26=30,"R",AND(K26&gt;=21,(K26-M26)&gt;=2),"L",AND(M26&gt;=21,(M26-K26)&gt;=2),"R",TRUE,"打切"))),"")</f>
        <v/>
      </c>
      <c r="M27" s="135"/>
      <c r="N27" s="139"/>
      <c r="O27" s="249"/>
      <c r="P27" s="245"/>
      <c r="Q27" s="139"/>
      <c r="R27" s="135"/>
      <c r="S27" s="86" t="str" cm="1">
        <f t="array" ref="S27">IFERROR(IF(基本情報!$B$16=15,_xlfn.IFS(OR(R26="",T26=""),"",AND(OR(R27="キケン",R27="失格"),OR(T27="キケン",T27="失格")),"",OR(R27="キケン",R27="失格"),"R",OR(T27="キケン",T27="失格"),"L",AND(R26=15,T26&lt;=13),"L",AND(T26=15,R26&lt;=13),"R",R26=21,"L",T26=21,"R",AND(R26&gt;=15,(R26-T26)&gt;=2),"L",AND(T26&gt;=15,(T26-R26)&gt;=2),"R",TRUE,"打切"),IF(基本情報!$B$16=21,_xlfn.IFS(OR(R26="",T26=""),"",AND(OR(R27="キケン",R27="失格"),OR(T27="キケン",T27="失格")),"",OR(R27="キケン",R27="失格"),"R",OR(T27="キケン",T27="失格"),"L",AND(R26=21,T26&lt;=19),"L",AND(T26=21,R26&lt;=19),"R",R26=30,"L",T26=30,"R",AND(R26&gt;=21,(R26-T26)&gt;=2),"L",AND(T26&gt;=21,(T26-R26)&gt;=2),"R",TRUE,"打切"))),"")</f>
        <v/>
      </c>
      <c r="T27" s="135"/>
      <c r="U27" s="139"/>
      <c r="V27" s="249"/>
      <c r="X27" s="44">
        <v>24</v>
      </c>
    </row>
    <row r="28" spans="2:24" ht="24" customHeight="1" x14ac:dyDescent="0.15">
      <c r="B28" s="246" t="str">
        <f>IF(メンバーチェンジ!C5="",IF(オーダー!C9="","",オーダー!C9),メンバーチェンジ!C5)</f>
        <v/>
      </c>
      <c r="C28" s="251" t="str">
        <f>IF(OR($D$3="キケン",$F$3="キケン"),0,IF(OR(C33="キケン",C33="失格",G33="キケン",G33="失格"),0,IF(E29="","",IF(COUNTIFS($E29:$E33,"L")&gt;2,2,COUNTIFS($E29:$E33,"L")))))</f>
        <v/>
      </c>
      <c r="D28" s="131"/>
      <c r="E28" s="85" t="s">
        <v>27</v>
      </c>
      <c r="F28" s="131"/>
      <c r="G28" s="251" t="str">
        <f>IF(OR($D$3="キケン",$F$3="キケン"),0,IF(OR(C33="キケン",C33="失格",G33="キケン",G33="失格"),0,IF(E29="","",IF(COUNTIFS($E29:$E33,"R")&gt;2,2,COUNTIFS($E29:$E33,"R")))))</f>
        <v/>
      </c>
      <c r="H28" s="247" t="str">
        <f>IF(メンバーチェンジ!E5="",IF(オーダー!E9="","",オーダー!E9),メンバーチェンジ!E5)</f>
        <v/>
      </c>
      <c r="I28" s="246" t="str">
        <f>IF(メンバーチェンジ!F5="",IF(オーダー!F9="","",オーダー!F9),メンバーチェンジ!F5)</f>
        <v/>
      </c>
      <c r="J28" s="251" t="str">
        <f>IF(OR($K$3="キケン",$M$3="キケン"),0,IF(OR(J33="キケン",J33="失格",N33="キケン",N33="失格"),0,IF(L29="","",IF(COUNTIFS($L29:$L33,"L")&gt;2,2,COUNTIFS($L29:$L33,"L")))))</f>
        <v/>
      </c>
      <c r="K28" s="131"/>
      <c r="L28" s="85" t="s">
        <v>27</v>
      </c>
      <c r="M28" s="131"/>
      <c r="N28" s="251" t="str">
        <f>IF(OR($K$3="キケン",$M$3="キケン"),0,IF(OR(J33="キケン",J33="失格",N33="キケン",N33="失格"),0,IF(L29="","",IF(COUNTIFS($L29:$L33,"R")&gt;2,2,COUNTIFS($L29:$L33,"R")))))</f>
        <v/>
      </c>
      <c r="O28" s="247" t="str">
        <f>IF(メンバーチェンジ!H5="",IF(オーダー!H9="","",オーダー!H9),メンバーチェンジ!H5)</f>
        <v/>
      </c>
      <c r="P28" s="246" t="str">
        <f>IF(メンバーチェンジ!I5="",IF(オーダー!I9="","",オーダー!I9),メンバーチェンジ!I5)</f>
        <v/>
      </c>
      <c r="Q28" s="251" t="str">
        <f>IF(OR($R$3="キケン",$T$3="キケン"),0,IF(OR(Q33="キケン",Q33="失格",U33="キケン",U33="失格"),0,IF(S29="","",IF(COUNTIFS($S29:$S33,"L")&gt;2,2,COUNTIFS($S29:$S33,"L")))))</f>
        <v/>
      </c>
      <c r="R28" s="131"/>
      <c r="S28" s="85" t="s">
        <v>27</v>
      </c>
      <c r="T28" s="131"/>
      <c r="U28" s="251" t="str">
        <f>IF(OR($R$3="キケン",$T$3="キケン"),0,IF(OR(Q33="キケン",Q33="失格",U33="キケン",U33="失格"),0,IF(S29="","",IF(COUNTIFS($S29:$S33,"R")&gt;2,2,COUNTIFS($S29:$S33,"R")))))</f>
        <v/>
      </c>
      <c r="V28" s="247" t="str">
        <f>IF(メンバーチェンジ!K5="",IF(オーダー!K9="","",オーダー!K9),メンバーチェンジ!K5)</f>
        <v/>
      </c>
      <c r="X28" s="44">
        <v>25</v>
      </c>
    </row>
    <row r="29" spans="2:24" ht="15.95" customHeight="1" thickBot="1" x14ac:dyDescent="0.2">
      <c r="B29" s="244"/>
      <c r="C29" s="252"/>
      <c r="D29" s="132"/>
      <c r="E29" s="86" t="str" cm="1">
        <f t="array" ref="E29">IFERROR(IF(基本情報!$B$16=15,_xlfn.IFS(OR(D28="",F28=""),"",AND(OR(D29="キケン",D29="失格"),OR(F29="キケン",F29="失格")),"",OR(D29="キケン",D29="失格"),"R",OR(F29="キケン",F29="失格"),"L",AND(D28=15,F28&lt;=13),"L",AND(F28=15,D28&lt;=13),"R",D28=21,"L",F28=21,"R",AND(D28&gt;=15,(D28-F28)&gt;=2),"L",AND(F28&gt;=15,(F28-D28)&gt;=2),"R",TRUE,"打切"),IF(基本情報!$B$16=21,_xlfn.IFS(OR(D28="",F28=""),"",AND(OR(D29="キケン",D29="失格"),OR(F29="キケン",F29="失格")),"",OR(D29="キケン",D29="失格"),"R",OR(F29="キケン",F29="失格"),"L",AND(D28=21,F28&lt;=19),"L",AND(F28=21,D28&lt;=19),"R",D28=30,"L",F28=30,"R",AND(D28&gt;=21,(D28-F28)&gt;=2),"L",AND(F28&gt;=21,(F28-D28)&gt;=2),"R",TRUE,"打切"))),"")</f>
        <v/>
      </c>
      <c r="F29" s="132"/>
      <c r="G29" s="252"/>
      <c r="H29" s="248"/>
      <c r="I29" s="244"/>
      <c r="J29" s="252"/>
      <c r="K29" s="132"/>
      <c r="L29" s="86" t="str" cm="1">
        <f t="array" ref="L29">IFERROR(IF(基本情報!$B$16=15,_xlfn.IFS(OR(K28="",M28=""),"",AND(OR(K29="キケン",K29="失格"),OR(M29="キケン",M29="失格")),"",OR(K29="キケン",K29="失格"),"R",OR(M29="キケン",M29="失格"),"L",AND(K28=15,M28&lt;=13),"L",AND(M28=15,K28&lt;=13),"R",K28=21,"L",M28=21,"R",AND(K28&gt;=15,(K28-M28)&gt;=2),"L",AND(M28&gt;=15,(M28-K28)&gt;=2),"R",TRUE,"打切"),IF(基本情報!$B$16=21,_xlfn.IFS(OR(K28="",M28=""),"",AND(OR(K29="キケン",K29="失格"),OR(M29="キケン",M29="失格")),"",OR(K29="キケン",K29="失格"),"R",OR(M29="キケン",M29="失格"),"L",AND(K28=21,M28&lt;=19),"L",AND(M28=21,K28&lt;=19),"R",K28=30,"L",M28=30,"R",AND(K28&gt;=21,(K28-M28)&gt;=2),"L",AND(M28&gt;=21,(M28-K28)&gt;=2),"R",TRUE,"打切"))),"")</f>
        <v/>
      </c>
      <c r="M29" s="132"/>
      <c r="N29" s="252"/>
      <c r="O29" s="248"/>
      <c r="P29" s="244"/>
      <c r="Q29" s="252"/>
      <c r="R29" s="132"/>
      <c r="S29" s="86" t="str" cm="1">
        <f t="array" ref="S29">IFERROR(IF(基本情報!$B$16=15,_xlfn.IFS(OR(R28="",T28=""),"",AND(OR(R29="キケン",R29="失格"),OR(T29="キケン",T29="失格")),"",OR(R29="キケン",R29="失格"),"R",OR(T29="キケン",T29="失格"),"L",AND(R28=15,T28&lt;=13),"L",AND(T28=15,R28&lt;=13),"R",R28=21,"L",T28=21,"R",AND(R28&gt;=15,(R28-T28)&gt;=2),"L",AND(T28&gt;=15,(T28-R28)&gt;=2),"R",TRUE,"打切"),IF(基本情報!$B$16=21,_xlfn.IFS(OR(R28="",T28=""),"",AND(OR(R29="キケン",R29="失格"),OR(T29="キケン",T29="失格")),"",OR(R29="キケン",R29="失格"),"R",OR(T29="キケン",T29="失格"),"L",AND(R28=21,T28&lt;=19),"L",AND(T28=21,R28&lt;=19),"R",R28=30,"L",T28=30,"R",AND(R28&gt;=21,(R28-T28)&gt;=2),"L",AND(T28&gt;=21,(T28-R28)&gt;=2),"R",TRUE,"打切"))),"")</f>
        <v/>
      </c>
      <c r="T29" s="132"/>
      <c r="U29" s="252"/>
      <c r="V29" s="248"/>
      <c r="X29" s="44">
        <v>26</v>
      </c>
    </row>
    <row r="30" spans="2:24" ht="24" customHeight="1" x14ac:dyDescent="0.15">
      <c r="B30" s="244"/>
      <c r="C30" s="252"/>
      <c r="D30" s="133"/>
      <c r="E30" s="87" t="s">
        <v>27</v>
      </c>
      <c r="F30" s="133"/>
      <c r="G30" s="252"/>
      <c r="H30" s="248"/>
      <c r="I30" s="244"/>
      <c r="J30" s="252"/>
      <c r="K30" s="133"/>
      <c r="L30" s="87" t="s">
        <v>27</v>
      </c>
      <c r="M30" s="133"/>
      <c r="N30" s="252"/>
      <c r="O30" s="248"/>
      <c r="P30" s="244"/>
      <c r="Q30" s="252"/>
      <c r="R30" s="133"/>
      <c r="S30" s="87" t="s">
        <v>27</v>
      </c>
      <c r="T30" s="133"/>
      <c r="U30" s="252"/>
      <c r="V30" s="248"/>
      <c r="X30" s="44">
        <v>27</v>
      </c>
    </row>
    <row r="31" spans="2:24" ht="15.95" customHeight="1" thickBot="1" x14ac:dyDescent="0.2">
      <c r="B31" s="244"/>
      <c r="C31" s="252"/>
      <c r="D31" s="132"/>
      <c r="E31" s="86" t="str" cm="1">
        <f t="array" ref="E31">IFERROR(IF(基本情報!$B$16=15,_xlfn.IFS(OR(D30="",F30=""),"",AND(OR(D31="キケン",D31="失格"),OR(F31="キケン",F31="失格")),"",OR(D31="キケン",D31="失格"),"R",OR(F31="キケン",F31="失格"),"L",AND(D30=15,F30&lt;=13),"L",AND(F30=15,D30&lt;=13),"R",D30=21,"L",F30=21,"R",AND(D30&gt;=15,(D30-F30)&gt;=2),"L",AND(F30&gt;=15,(F30-D30)&gt;=2),"R",TRUE,"打切"),IF(基本情報!$B$16=21,_xlfn.IFS(OR(D30="",F30=""),"",AND(OR(D31="キケン",D31="失格"),OR(F31="キケン",F31="失格")),"",OR(D31="キケン",D31="失格"),"R",OR(F31="キケン",F31="失格"),"L",AND(D30=21,F30&lt;=19),"L",AND(F30=21,D30&lt;=19),"R",D30=30,"L",F30=30,"R",AND(D30&gt;=21,(D30-F30)&gt;=2),"L",AND(F30&gt;=21,(F30-D30)&gt;=2),"R",TRUE,"打切"))),"")</f>
        <v/>
      </c>
      <c r="F31" s="132"/>
      <c r="G31" s="252"/>
      <c r="H31" s="248"/>
      <c r="I31" s="244"/>
      <c r="J31" s="252"/>
      <c r="K31" s="132"/>
      <c r="L31" s="86" t="str" cm="1">
        <f t="array" ref="L31">IFERROR(IF(基本情報!$B$16=15,_xlfn.IFS(OR(K30="",M30=""),"",AND(OR(K31="キケン",K31="失格"),OR(M31="キケン",M31="失格")),"",OR(K31="キケン",K31="失格"),"R",OR(M31="キケン",M31="失格"),"L",AND(K30=15,M30&lt;=13),"L",AND(M30=15,K30&lt;=13),"R",K30=21,"L",M30=21,"R",AND(K30&gt;=15,(K30-M30)&gt;=2),"L",AND(M30&gt;=15,(M30-K30)&gt;=2),"R",TRUE,"打切"),IF(基本情報!$B$16=21,_xlfn.IFS(OR(K30="",M30=""),"",AND(OR(K31="キケン",K31="失格"),OR(M31="キケン",M31="失格")),"",OR(K31="キケン",K31="失格"),"R",OR(M31="キケン",M31="失格"),"L",AND(K30=21,M30&lt;=19),"L",AND(M30=21,K30&lt;=19),"R",K30=30,"L",M30=30,"R",AND(K30&gt;=21,(K30-M30)&gt;=2),"L",AND(M30&gt;=21,(M30-K30)&gt;=2),"R",TRUE,"打切"))),"")</f>
        <v/>
      </c>
      <c r="M31" s="132"/>
      <c r="N31" s="252"/>
      <c r="O31" s="248"/>
      <c r="P31" s="244"/>
      <c r="Q31" s="252"/>
      <c r="R31" s="132"/>
      <c r="S31" s="86" t="str" cm="1">
        <f t="array" ref="S31">IFERROR(IF(基本情報!$B$16=15,_xlfn.IFS(OR(R30="",T30=""),"",AND(OR(R31="キケン",R31="失格"),OR(T31="キケン",T31="失格")),"",OR(R31="キケン",R31="失格"),"R",OR(T31="キケン",T31="失格"),"L",AND(R30=15,T30&lt;=13),"L",AND(T30=15,R30&lt;=13),"R",R30=21,"L",T30=21,"R",AND(R30&gt;=15,(R30-T30)&gt;=2),"L",AND(T30&gt;=15,(T30-R30)&gt;=2),"R",TRUE,"打切"),IF(基本情報!$B$16=21,_xlfn.IFS(OR(R30="",T30=""),"",AND(OR(R31="キケン",R31="失格"),OR(T31="キケン",T31="失格")),"",OR(R31="キケン",R31="失格"),"R",OR(T31="キケン",T31="失格"),"L",AND(R30=21,T30&lt;=19),"L",AND(T30=21,R30&lt;=19),"R",R30=30,"L",T30=30,"R",AND(R30&gt;=21,(R30-T30)&gt;=2),"L",AND(T30&gt;=21,(T30-R30)&gt;=2),"R",TRUE,"打切"))),"")</f>
        <v/>
      </c>
      <c r="T31" s="132"/>
      <c r="U31" s="252"/>
      <c r="V31" s="248"/>
      <c r="X31" s="44">
        <v>28</v>
      </c>
    </row>
    <row r="32" spans="2:24" ht="24" customHeight="1" x14ac:dyDescent="0.15">
      <c r="B32" s="244"/>
      <c r="C32" s="252"/>
      <c r="D32" s="134"/>
      <c r="E32" s="88" t="s">
        <v>27</v>
      </c>
      <c r="F32" s="134"/>
      <c r="G32" s="252"/>
      <c r="H32" s="248"/>
      <c r="I32" s="244"/>
      <c r="J32" s="252"/>
      <c r="K32" s="134"/>
      <c r="L32" s="88" t="s">
        <v>27</v>
      </c>
      <c r="M32" s="134"/>
      <c r="N32" s="252"/>
      <c r="O32" s="248"/>
      <c r="P32" s="244"/>
      <c r="Q32" s="252"/>
      <c r="R32" s="134"/>
      <c r="S32" s="88" t="s">
        <v>27</v>
      </c>
      <c r="T32" s="134"/>
      <c r="U32" s="252"/>
      <c r="V32" s="248"/>
      <c r="X32" s="44">
        <v>29</v>
      </c>
    </row>
    <row r="33" spans="2:24" ht="15.95" customHeight="1" thickBot="1" x14ac:dyDescent="0.2">
      <c r="B33" s="250"/>
      <c r="C33" s="140"/>
      <c r="D33" s="136"/>
      <c r="E33" s="89" t="str" cm="1">
        <f t="array" ref="E33">IFERROR(IF(基本情報!$B$16=15,_xlfn.IFS(OR(D32="",F32=""),"",AND(OR(D33="キケン",D33="失格"),OR(F33="キケン",F33="失格")),"",OR(D33="キケン",D33="失格"),"R",OR(F33="キケン",F33="失格"),"L",AND(D32=15,F32&lt;=13),"L",AND(F32=15,D32&lt;=13),"R",D32=21,"L",F32=21,"R",AND(D32&gt;=15,(D32-F32)&gt;=2),"L",AND(F32&gt;=15,(F32-D32)&gt;=2),"R",TRUE,"打切"),IF(基本情報!$B$16=21,_xlfn.IFS(OR(D32="",F32=""),"",AND(OR(D33="キケン",D33="失格"),OR(F33="キケン",F33="失格")),"",OR(D33="キケン",D33="失格"),"R",OR(F33="キケン",F33="失格"),"L",AND(D32=21,F32&lt;=19),"L",AND(F32=21,D32&lt;=19),"R",D32=30,"L",F32=30,"R",AND(D32&gt;=21,(D32-F32)&gt;=2),"L",AND(F32&gt;=21,(F32-D32)&gt;=2),"R",TRUE,"打切"))),"")</f>
        <v/>
      </c>
      <c r="F33" s="136"/>
      <c r="G33" s="140"/>
      <c r="H33" s="253"/>
      <c r="I33" s="250"/>
      <c r="J33" s="140"/>
      <c r="K33" s="136"/>
      <c r="L33" s="89" t="str" cm="1">
        <f t="array" ref="L33">IFERROR(IF(基本情報!$B$16=15,_xlfn.IFS(OR(K32="",M32=""),"",AND(OR(K33="キケン",K33="失格"),OR(M33="キケン",M33="失格")),"",OR(K33="キケン",K33="失格"),"R",OR(M33="キケン",M33="失格"),"L",AND(K32=15,M32&lt;=13),"L",AND(M32=15,K32&lt;=13),"R",K32=21,"L",M32=21,"R",AND(K32&gt;=15,(K32-M32)&gt;=2),"L",AND(M32&gt;=15,(M32-K32)&gt;=2),"R",TRUE,"打切"),IF(基本情報!$B$16=21,_xlfn.IFS(OR(K32="",M32=""),"",AND(OR(K33="キケン",K33="失格"),OR(M33="キケン",M33="失格")),"",OR(K33="キケン",K33="失格"),"R",OR(M33="キケン",M33="失格"),"L",AND(K32=21,M32&lt;=19),"L",AND(M32=21,K32&lt;=19),"R",K32=30,"L",M32=30,"R",AND(K32&gt;=21,(K32-M32)&gt;=2),"L",AND(M32&gt;=21,(M32-K32)&gt;=2),"R",TRUE,"打切"))),"")</f>
        <v/>
      </c>
      <c r="M33" s="136"/>
      <c r="N33" s="140"/>
      <c r="O33" s="253"/>
      <c r="P33" s="250"/>
      <c r="Q33" s="140"/>
      <c r="R33" s="136"/>
      <c r="S33" s="89" t="str" cm="1">
        <f t="array" ref="S33">IFERROR(IF(基本情報!$B$16=15,_xlfn.IFS(OR(R32="",T32=""),"",AND(OR(R33="キケン",R33="失格"),OR(T33="キケン",T33="失格")),"",OR(R33="キケン",R33="失格"),"R",OR(T33="キケン",T33="失格"),"L",AND(R32=15,T32&lt;=13),"L",AND(T32=15,R32&lt;=13),"R",R32=21,"L",T32=21,"R",AND(R32&gt;=15,(R32-T32)&gt;=2),"L",AND(T32&gt;=15,(T32-R32)&gt;=2),"R",TRUE,"打切"),IF(基本情報!$B$16=21,_xlfn.IFS(OR(R32="",T32=""),"",AND(OR(R33="キケン",R33="失格"),OR(T33="キケン",T33="失格")),"",OR(R33="キケン",R33="失格"),"R",OR(T33="キケン",T33="失格"),"L",AND(R32=21,T32&lt;=19),"L",AND(T32=21,R32&lt;=19),"R",R32=30,"L",T32=30,"R",AND(R32&gt;=21,(R32-T32)&gt;=2),"L",AND(T32&gt;=21,(T32-R32)&gt;=2),"R",TRUE,"打切"))),"")</f>
        <v/>
      </c>
      <c r="T33" s="136"/>
      <c r="U33" s="140"/>
      <c r="V33" s="253"/>
      <c r="X33" s="44">
        <v>30</v>
      </c>
    </row>
    <row r="34" spans="2:24" ht="19.5" thickTop="1" x14ac:dyDescent="0.15"/>
  </sheetData>
  <sheetProtection algorithmName="SHA-512" hashValue="1ZNbaUNGEEu5TVeBDeg8tDz1a3OrkpkLxJ7w8W0jIGCNlgG7oF6DHNpKQ6AESd+/GHI1MuKaycQBbSU79po33Q==" saltValue="c1ZcjUU0jS/STNrr5vszhg==" spinCount="100000" sheet="1" objects="1" scenarios="1" selectLockedCells="1"/>
  <mergeCells count="84">
    <mergeCell ref="P28:P33"/>
    <mergeCell ref="Q28:Q32"/>
    <mergeCell ref="U28:U32"/>
    <mergeCell ref="V28:V33"/>
    <mergeCell ref="P22:P24"/>
    <mergeCell ref="Q22:Q26"/>
    <mergeCell ref="U22:U26"/>
    <mergeCell ref="V22:V24"/>
    <mergeCell ref="P25:P27"/>
    <mergeCell ref="V25:V27"/>
    <mergeCell ref="P10:P15"/>
    <mergeCell ref="Q10:Q14"/>
    <mergeCell ref="U10:U14"/>
    <mergeCell ref="V10:V15"/>
    <mergeCell ref="P16:P18"/>
    <mergeCell ref="Q16:Q20"/>
    <mergeCell ref="U16:U20"/>
    <mergeCell ref="V16:V18"/>
    <mergeCell ref="P19:P21"/>
    <mergeCell ref="V19:V21"/>
    <mergeCell ref="P2:P3"/>
    <mergeCell ref="Q2:Q3"/>
    <mergeCell ref="U2:U3"/>
    <mergeCell ref="V2:V3"/>
    <mergeCell ref="P4:P9"/>
    <mergeCell ref="Q4:Q8"/>
    <mergeCell ref="U4:U8"/>
    <mergeCell ref="V4:V9"/>
    <mergeCell ref="O2:O3"/>
    <mergeCell ref="I2:I3"/>
    <mergeCell ref="H2:H3"/>
    <mergeCell ref="B2:B3"/>
    <mergeCell ref="C2:C3"/>
    <mergeCell ref="G2:G3"/>
    <mergeCell ref="J2:J3"/>
    <mergeCell ref="N2:N3"/>
    <mergeCell ref="B4:B9"/>
    <mergeCell ref="H4:H9"/>
    <mergeCell ref="I4:I9"/>
    <mergeCell ref="O4:O9"/>
    <mergeCell ref="C4:C8"/>
    <mergeCell ref="G4:G8"/>
    <mergeCell ref="J4:J8"/>
    <mergeCell ref="N4:N8"/>
    <mergeCell ref="B10:B15"/>
    <mergeCell ref="C10:C14"/>
    <mergeCell ref="G10:G14"/>
    <mergeCell ref="H10:H15"/>
    <mergeCell ref="I10:I15"/>
    <mergeCell ref="N10:N14"/>
    <mergeCell ref="O10:O15"/>
    <mergeCell ref="C16:C20"/>
    <mergeCell ref="G16:G20"/>
    <mergeCell ref="J16:J20"/>
    <mergeCell ref="N16:N20"/>
    <mergeCell ref="J10:J14"/>
    <mergeCell ref="I16:I18"/>
    <mergeCell ref="I19:I21"/>
    <mergeCell ref="O16:O18"/>
    <mergeCell ref="O19:O21"/>
    <mergeCell ref="J28:J32"/>
    <mergeCell ref="N28:N32"/>
    <mergeCell ref="O28:O33"/>
    <mergeCell ref="C22:C26"/>
    <mergeCell ref="G22:G26"/>
    <mergeCell ref="J22:J26"/>
    <mergeCell ref="I22:I24"/>
    <mergeCell ref="I25:I27"/>
    <mergeCell ref="O22:O24"/>
    <mergeCell ref="O25:O27"/>
    <mergeCell ref="N22:N26"/>
    <mergeCell ref="B28:B33"/>
    <mergeCell ref="C28:C32"/>
    <mergeCell ref="G28:G32"/>
    <mergeCell ref="H28:H33"/>
    <mergeCell ref="I28:I33"/>
    <mergeCell ref="B19:B21"/>
    <mergeCell ref="B16:B18"/>
    <mergeCell ref="B22:B24"/>
    <mergeCell ref="B25:B27"/>
    <mergeCell ref="H16:H18"/>
    <mergeCell ref="H19:H21"/>
    <mergeCell ref="H22:H24"/>
    <mergeCell ref="H25:H27"/>
  </mergeCells>
  <phoneticPr fontId="2"/>
  <dataValidations count="3">
    <dataValidation type="list" allowBlank="1" showInputMessage="1" showErrorMessage="1" sqref="K3 M3 D3 F3 R3 T3" xr:uid="{D1EC4B3B-C91C-40E9-8A34-516D89C78A86}">
      <formula1>"キケン"</formula1>
    </dataValidation>
    <dataValidation type="list" allowBlank="1" showInputMessage="1" showErrorMessage="1" sqref="K23 M23 K25 M25 J15:K15 M15:N15 K11 M11 K13 M13 J9:K9 M9:N9 K5 M5 K7 M7 J21:K21 M21:N21 K17 M17 K19 M19 J33:K33 M33:N33 K29 M29 K31 M31 F9:G9 J27:K27 D5 F5 D7 F7 C21:D21 F21:G21 D17 F17 D19 F19 C27:D27 F27:G27 D23 F23 D25 F25 C15:D15 F15:G15 D11 F11 D13 F13 C33:D33 F33:G33 D29 F29 D31 F31 T27:U27 C9:D9 R23 T23 R25 T25 Q15:R15 T15:U15 R11 T11 R13 T13 Q9:R9 T9:U9 R5 T5 R7 T7 Q21:R21 T21:U21 R17 T17 R19 T19 Q33:R33 Q27:R27 R29 T29 R31 T31 M27:N27 T33:U33" xr:uid="{F9A8085A-D8C2-4989-870A-7123DF037F10}">
      <formula1>"キケン, 失格"</formula1>
    </dataValidation>
    <dataValidation type="list" allowBlank="1" showInputMessage="1" showErrorMessage="1" sqref="D4 D6 D8 D10 D12 D14 D16 D18 D20 D22 D24 D26 D28 D30 D32 F32 F30 F28 F26 F24 F22 F20 F18 F16 F14 F12 F10 F8 F6 F4 K4 K6 K8 K10 K12 K14 K16 K18 K20 K22 K24 K26 K28 K30 K32 M4 M6 M8 M10 M12 M14 M16 M18 M20 M22 M24 M26 M28 M30 M32 R32 R30 R28 R26 R24 R22 R20 R18 R16 R14 R12 R10 R8 R6 R4 T4 T6 T8 T10 T12 T14 T16 T18 T20 T22 T24 T26 T28 T30 T32" xr:uid="{1C3892B9-52B3-42F1-B155-BEDB5358199F}">
      <formula1>$X$4:$X$33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1FA-E68D-4BE9-8841-BE1F3C767B38}">
  <sheetPr codeName="Sheet6">
    <tabColor rgb="FFFFC000"/>
  </sheetPr>
  <dimension ref="A1:X34"/>
  <sheetViews>
    <sheetView showGridLines="0" zoomScale="80" zoomScaleNormal="80" workbookViewId="0">
      <selection activeCell="D3" sqref="D3"/>
    </sheetView>
  </sheetViews>
  <sheetFormatPr defaultColWidth="0" defaultRowHeight="18.75" zeroHeight="1" x14ac:dyDescent="0.15"/>
  <cols>
    <col min="1" max="1" width="2.6328125" style="44" customWidth="1"/>
    <col min="2" max="2" width="16.6328125" style="44" customWidth="1"/>
    <col min="3" max="3" width="4.6328125" style="44" customWidth="1"/>
    <col min="4" max="4" width="4.6328125" style="45" customWidth="1"/>
    <col min="5" max="5" width="4.6328125" style="44" customWidth="1"/>
    <col min="6" max="6" width="4.6328125" style="45" customWidth="1"/>
    <col min="7" max="7" width="4.6328125" style="44" customWidth="1"/>
    <col min="8" max="9" width="16.6328125" style="44" customWidth="1"/>
    <col min="10" max="10" width="4.6328125" style="44" customWidth="1"/>
    <col min="11" max="11" width="4.6328125" style="45" customWidth="1"/>
    <col min="12" max="12" width="4.6328125" style="44" customWidth="1"/>
    <col min="13" max="13" width="4.6328125" style="45" customWidth="1"/>
    <col min="14" max="14" width="4.6328125" style="44" customWidth="1"/>
    <col min="15" max="16" width="16.6328125" style="44" customWidth="1"/>
    <col min="17" max="17" width="4.6328125" style="44" customWidth="1"/>
    <col min="18" max="18" width="4.6328125" style="45" customWidth="1"/>
    <col min="19" max="19" width="4.6328125" style="44" customWidth="1"/>
    <col min="20" max="20" width="4.6328125" style="45" customWidth="1"/>
    <col min="21" max="21" width="4.6328125" style="44" customWidth="1"/>
    <col min="22" max="22" width="16.6328125" style="44" customWidth="1"/>
    <col min="23" max="23" width="2.6328125" style="44" customWidth="1"/>
    <col min="24" max="24" width="8.7265625" style="44" hidden="1" customWidth="1"/>
    <col min="25" max="16384" width="8.7265625" style="44" hidden="1"/>
  </cols>
  <sheetData>
    <row r="1" spans="2:24" ht="19.5" thickBot="1" x14ac:dyDescent="0.2"/>
    <row r="2" spans="2:24" ht="24.75" customHeight="1" thickTop="1" x14ac:dyDescent="0.15">
      <c r="B2" s="258">
        <f>オーダー!C11</f>
        <v>0</v>
      </c>
      <c r="C2" s="260" t="str">
        <f>IF(D3="キケン",IF(F3="キケン","△","×"),IF(F3="キケン","○",IF(D2&gt;=3,"○",IF(F2&gt;=3,"×",""))))</f>
        <v/>
      </c>
      <c r="D2" s="83">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84" t="s">
        <v>27</v>
      </c>
      <c r="F2" s="83">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260" t="str">
        <f>IF(F3="キケン",IF(D3="キケン","△","×"),IF(D3="キケン","○",IF(F2&gt;=3,"○",IF(D2&gt;=3,"×",""))))</f>
        <v/>
      </c>
      <c r="H2" s="254">
        <f>オーダー!E11</f>
        <v>0</v>
      </c>
      <c r="I2" s="256">
        <f>オーダー!F11</f>
        <v>0</v>
      </c>
      <c r="J2" s="260" t="str">
        <f>IF(K3="キケン",IF(M3="キケン","△","×"),IF(M3="キケン","○",IF(K2&gt;=3,"○",IF(N2="○","×",""))))</f>
        <v/>
      </c>
      <c r="K2" s="83">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4" t="s">
        <v>27</v>
      </c>
      <c r="M2" s="83">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260" t="str">
        <f>IF(M3="キケン",IF(K3="キケン","△","×"),IF(K3="キケン","○",IF(M2&gt;=3,"○",IF(K2&gt;=3,"×",""))))</f>
        <v/>
      </c>
      <c r="O2" s="254">
        <f>オーダー!H11</f>
        <v>0</v>
      </c>
      <c r="P2" s="256">
        <f>オーダー!I11</f>
        <v>0</v>
      </c>
      <c r="Q2" s="260" t="str">
        <f>IF(R3="キケン",IF(T3="キケン","△","×"),IF(T3="キケン","○",IF(R2&gt;=3,"○",IF(U2="○","×",""))))</f>
        <v/>
      </c>
      <c r="R2" s="83">
        <f>IF(T3="キケン",0,IF(R3="キケン",0,COUNTIF(Q4:Q33,2)+COUNTIF(U4:U33,"キケン")+COUNTIF(U4:U33,"失格")+IF(U9="",IF(COUNTIF(T4:T9,"キケン")+COUNTIF(T4:T9,"失格")&gt;0,1,0),0)+IF(U15="",IF(COUNTIF(T10:T15,"キケン")+COUNTIF(T10:T15,"失格")&gt;0,1,0),0)+IF(U21="",IF(COUNTIF(T16:T21,"キケン")+COUNTIF(T16:T21,"失格")&gt;0,1,0),0)+IF(U27="",IF(COUNTIF(T22:T27,"キケン")+COUNTIF(T22:T27,"失格")&gt;0,1,0),0)+IF(U33="",IF(COUNTIF(T28:T33,"キケン")+COUNTIF(T28:T33,"失格")&gt;0,1,0),0)))</f>
        <v>0</v>
      </c>
      <c r="S2" s="84" t="s">
        <v>27</v>
      </c>
      <c r="T2" s="83">
        <f>IF(R3="キケン",0,IF(T3="キケン",0,COUNTIF(U4:U33,2)+COUNTIF(Q4:Q33,"キケン")+COUNTIF(Q4:Q33,"失格")+IF(Q9="",IF(COUNTIF(R4:R9,"キケン")+COUNTIF(R4:R9,"失格")&gt;0,1,0),0)+IF(Q15="",IF(COUNTIF(R10:R15,"キケン")+COUNTIF(R10:R15,"失格")&gt;0,1,0),0)+IF(Q21="",IF(COUNTIF(R16:R21,"キケン")+COUNTIF(R16:R21,"失格")&gt;0,1,0),0)+IF(Q27="",IF(COUNTIF(R22:R27,"キケン")+COUNTIF(R22:R27,"失格")&gt;0,1,0),0)+IF(Q33="",IF(COUNTIF(R28:R33,"キケン")+COUNTIF(R28:R33,"失格")&gt;0,1,0),0)))</f>
        <v>0</v>
      </c>
      <c r="U2" s="260" t="str">
        <f>IF(T3="キケン",IF(R3="キケン","△","×"),IF(R3="キケン","○",IF(T2&gt;=3,"○",IF(R2&gt;=3,"×",""))))</f>
        <v/>
      </c>
      <c r="V2" s="254">
        <f>オーダー!K11</f>
        <v>0</v>
      </c>
    </row>
    <row r="3" spans="2:24" ht="15.95" customHeight="1" thickBot="1" x14ac:dyDescent="0.2">
      <c r="B3" s="259"/>
      <c r="C3" s="261"/>
      <c r="D3" s="130"/>
      <c r="E3" s="13"/>
      <c r="F3" s="130"/>
      <c r="G3" s="261"/>
      <c r="H3" s="255"/>
      <c r="I3" s="257"/>
      <c r="J3" s="261"/>
      <c r="K3" s="130"/>
      <c r="L3" s="13"/>
      <c r="M3" s="130"/>
      <c r="N3" s="261"/>
      <c r="O3" s="255"/>
      <c r="P3" s="257"/>
      <c r="Q3" s="261"/>
      <c r="R3" s="130"/>
      <c r="S3" s="13"/>
      <c r="T3" s="130"/>
      <c r="U3" s="261"/>
      <c r="V3" s="255"/>
    </row>
    <row r="4" spans="2:24" ht="24" customHeight="1" x14ac:dyDescent="0.15">
      <c r="B4" s="246" t="str">
        <f>IF(オーダー!C12="","",オーダー!C12)</f>
        <v/>
      </c>
      <c r="C4" s="251" t="str">
        <f>IF(OR($D$3="キケン",$F$3="キケン"),0,IF(OR(C9="キケン",C9="失格",G9="キケン",G9="失格"),0,IF(E5="","",IF(COUNTIFS($E5:$E9,"L")&gt;2,2,COUNTIFS($E5:$E9,"L")))))</f>
        <v/>
      </c>
      <c r="D4" s="131"/>
      <c r="E4" s="85" t="s">
        <v>27</v>
      </c>
      <c r="F4" s="131"/>
      <c r="G4" s="251" t="str">
        <f>IF(OR($D$3="キケン",$F$3="キケン"),0,IF(OR(C9="キケン",C9="失格",G9="キケン",G9="失格"),0,IF(E5="","",IF(COUNTIFS($E5:$E9,"R")&gt;2,2,COUNTIFS($E5:$E9,"R")))))</f>
        <v/>
      </c>
      <c r="H4" s="247" t="str">
        <f>IF(オーダー!E12="","",オーダー!E12)</f>
        <v/>
      </c>
      <c r="I4" s="246" t="str">
        <f>IF(オーダー!F12="","",オーダー!F12)</f>
        <v/>
      </c>
      <c r="J4" s="251" t="str">
        <f>IF(OR($K$3="キケン",$M$3="キケン"),0,IF(OR(J9="キケン",J9="失格",N9="キケン",N9="失格"),"0",IF(L5="","",IF(COUNTIFS($L5:$L9,"L")&gt;2,2,COUNTIFS($L5:$L9,"L")))))</f>
        <v/>
      </c>
      <c r="K4" s="131"/>
      <c r="L4" s="85" t="s">
        <v>27</v>
      </c>
      <c r="M4" s="131"/>
      <c r="N4" s="251" t="str">
        <f>IF(OR($K$3="キケン",$M$3="キケン"),0,IF(OR(J9="キケン",J9="失格",N9="キケン",N9="失格"),0,IF(L5="","",IF(COUNTIFS($L5:$L9,"R")&gt;2,2,COUNTIFS($L5:$L9,"R")))))</f>
        <v/>
      </c>
      <c r="O4" s="247" t="str">
        <f>IF(オーダー!H12="","",オーダー!H12)</f>
        <v/>
      </c>
      <c r="P4" s="246" t="str">
        <f>IF(オーダー!I12="","",オーダー!I12)</f>
        <v/>
      </c>
      <c r="Q4" s="251" t="str">
        <f>IF(OR($R$3="キケン",$T$3="キケン"),0,IF(OR(Q9="キケン",Q9="失格",U9="キケン",U9="失格"),0,IF(S5="","",IF(COUNTIFS($S5:$S9,"L")&gt;2,2,COUNTIFS($S5:$S9,"L")))))</f>
        <v/>
      </c>
      <c r="R4" s="131"/>
      <c r="S4" s="85" t="s">
        <v>27</v>
      </c>
      <c r="T4" s="131"/>
      <c r="U4" s="251" t="str">
        <f>IF(OR($R$3="キケン",$T$3="キケン"),0,IF(OR(Q9="キケン",Q9="失格",U9="キケン",U9="失格"),0,IF(S5="","",IF(COUNTIFS($S5:$S9,"R")&gt;2,2,COUNTIFS($S5:$S9,"R")))))</f>
        <v/>
      </c>
      <c r="V4" s="247" t="str">
        <f>IF(オーダー!K12="","",オーダー!K12)</f>
        <v/>
      </c>
      <c r="X4" s="44">
        <v>1</v>
      </c>
    </row>
    <row r="5" spans="2:24" ht="15.95" customHeight="1" thickBot="1" x14ac:dyDescent="0.2">
      <c r="B5" s="244"/>
      <c r="C5" s="252"/>
      <c r="D5" s="132"/>
      <c r="E5" s="86" t="str" cm="1">
        <f t="array" ref="E5">IFERROR(IF(基本情報!$B$16=15,_xlfn.IFS(OR(D4="",F4=""),"",AND(OR(D5="キケン",D5="失格"),OR(F5="キケン",F5="失格")),"",OR(D5="キケン",D5="失格"),"R",OR(F5="キケン",F5="失格"),"L",AND(D4=15,F4&lt;=13),"L",AND(F4=15,D4&lt;=13),"R",D4=21,"L",F4=21,"R",AND(D4&gt;=15,(D4-F4)&gt;=2),"L",AND(F4&gt;=15,(F4-D4)&gt;=2),"R",TRUE,"打切"),IF(基本情報!$B$16=21,_xlfn.IFS(OR(D4="",F4=""),"",AND(OR(D5="キケン",D5="失格"),OR(F5="キケン",F5="失格")),"",OR(D5="キケン",D5="失格"),"R",OR(F5="キケン",F5="失格"),"L",AND(D4=21,F4&lt;=19),"L",AND(F4=21,D4&lt;=19),"R",D4=30,"L",F4=30,"R",AND(D4&gt;=21,(D4-F4)&gt;=2),"L",AND(F4&gt;=21,(F4-D4)&gt;=2),"R",TRUE,"打切"))),"")</f>
        <v/>
      </c>
      <c r="F5" s="132"/>
      <c r="G5" s="252"/>
      <c r="H5" s="248"/>
      <c r="I5" s="244"/>
      <c r="J5" s="252"/>
      <c r="K5" s="137"/>
      <c r="L5" s="86" t="str" cm="1">
        <f t="array" ref="L5">IFERROR(IF(基本情報!$B$16=15,_xlfn.IFS(OR(K4="",M4=""),"",AND(OR(K5="キケン",K5="失格"),OR(M5="キケン",M5="失格")),"",OR(K5="キケン",K5="失格"),"R",OR(M5="キケン",M5="失格"),"L",AND(K4=15,M4&lt;=13),"L",AND(M4=15,K4&lt;=13),"R",K4=21,"L",M4=21,"R",AND(K4&gt;=15,(K4-M4)&gt;=2),"L",AND(M4&gt;=15,(M4-K4)&gt;=2),"R",TRUE,"打切"),IF(基本情報!$B$16=21,_xlfn.IFS(OR(K4="",M4=""),"",AND(OR(K5="キケン",K5="失格"),OR(M5="キケン",M5="失格")),"",OR(K5="キケン",K5="失格"),"R",OR(M5="キケン",M5="失格"),"L",AND(K4=21,M4&lt;=19),"L",AND(M4=21,K4&lt;=19),"R",K4=30,"L",M4=30,"R",AND(K4&gt;=21,(K4-M4)&gt;=2),"L",AND(M4&gt;=21,(M4-K4)&gt;=2),"R",TRUE,"打切"))),"")</f>
        <v/>
      </c>
      <c r="M5" s="137"/>
      <c r="N5" s="252"/>
      <c r="O5" s="248"/>
      <c r="P5" s="244"/>
      <c r="Q5" s="252"/>
      <c r="R5" s="137"/>
      <c r="S5" s="86" t="str" cm="1">
        <f t="array" ref="S5">IFERROR(IF(基本情報!$B$16=15,_xlfn.IFS(OR(R4="",T4=""),"",AND(OR(R5="キケン",R5="失格"),OR(T5="キケン",T5="失格")),"",OR(R5="キケン",R5="失格"),"R",OR(T5="キケン",T5="失格"),"L",AND(R4=15,T4&lt;=13),"L",AND(T4=15,R4&lt;=13),"R",R4=21,"L",T4=21,"R",AND(R4&gt;=15,(R4-T4)&gt;=2),"L",AND(T4&gt;=15,(T4-R4)&gt;=2),"R",TRUE,"打切"),IF(基本情報!$B$16=21,_xlfn.IFS(OR(R4="",T4=""),"",AND(OR(R5="キケン",R5="失格"),OR(T5="キケン",T5="失格")),"",OR(R5="キケン",R5="失格"),"R",OR(T5="キケン",T5="失格"),"L",AND(R4=21,T4&lt;=19),"L",AND(T4=21,R4&lt;=19),"R",R4=30,"L",T4=30,"R",AND(R4&gt;=21,(R4-T4)&gt;=2),"L",AND(T4&gt;=21,(T4-R4)&gt;=2),"R",TRUE,"打切"))),"")</f>
        <v/>
      </c>
      <c r="T5" s="137"/>
      <c r="U5" s="252"/>
      <c r="V5" s="248"/>
      <c r="X5" s="44">
        <v>2</v>
      </c>
    </row>
    <row r="6" spans="2:24" ht="24" customHeight="1" x14ac:dyDescent="0.15">
      <c r="B6" s="244"/>
      <c r="C6" s="252"/>
      <c r="D6" s="133"/>
      <c r="E6" s="87" t="s">
        <v>27</v>
      </c>
      <c r="F6" s="133"/>
      <c r="G6" s="252"/>
      <c r="H6" s="248"/>
      <c r="I6" s="244"/>
      <c r="J6" s="252"/>
      <c r="K6" s="133"/>
      <c r="L6" s="87" t="s">
        <v>27</v>
      </c>
      <c r="M6" s="133"/>
      <c r="N6" s="252"/>
      <c r="O6" s="248"/>
      <c r="P6" s="244"/>
      <c r="Q6" s="252"/>
      <c r="R6" s="133"/>
      <c r="S6" s="87" t="s">
        <v>27</v>
      </c>
      <c r="T6" s="133"/>
      <c r="U6" s="252"/>
      <c r="V6" s="248"/>
      <c r="X6" s="44">
        <v>3</v>
      </c>
    </row>
    <row r="7" spans="2:24" ht="15.95" customHeight="1" thickBot="1" x14ac:dyDescent="0.2">
      <c r="B7" s="244"/>
      <c r="C7" s="252"/>
      <c r="D7" s="132"/>
      <c r="E7" s="86" t="str" cm="1">
        <f t="array" ref="E7">IFERROR(IF(基本情報!$B$16=15,_xlfn.IFS(OR(D6="",F6=""),"",AND(OR(D7="キケン",D7="失格"),OR(F7="キケン",F7="失格")),"",OR(D7="キケン",D7="失格"),"R",OR(F7="キケン",F7="失格"),"L",AND(D6=15,F6&lt;=13),"L",AND(F6=15,D6&lt;=13),"R",D6=21,"L",F6=21,"R",AND(D6&gt;=15,(D6-F6)&gt;=2),"L",AND(F6&gt;=15,(F6-D6)&gt;=2),"R",TRUE,"打切"),IF(基本情報!$B$16=21,_xlfn.IFS(OR(D6="",F6=""),"",AND(OR(D7="キケン",D7="失格"),OR(F7="キケン",F7="失格")),"",OR(D7="キケン",D7="失格"),"R",OR(F7="キケン",F7="失格"),"L",AND(D6=21,F6&lt;=19),"L",AND(F6=21,D6&lt;=19),"R",D6=30,"L",F6=30,"R",AND(D6&gt;=21,(D6-F6)&gt;=2),"L",AND(F6&gt;=21,(F6-D6)&gt;=2),"R",TRUE,"打切"))),"")</f>
        <v/>
      </c>
      <c r="F7" s="132"/>
      <c r="G7" s="252"/>
      <c r="H7" s="248"/>
      <c r="I7" s="244"/>
      <c r="J7" s="252"/>
      <c r="K7" s="137"/>
      <c r="L7" s="86" t="str" cm="1">
        <f t="array" ref="L7">IFERROR(IF(基本情報!$B$16=15,_xlfn.IFS(OR(K6="",M6=""),"",AND(OR(K7="キケン",K7="失格"),OR(M7="キケン",M7="失格")),"",OR(K7="キケン",K7="失格"),"R",OR(M7="キケン",M7="失格"),"L",AND(K6=15,M6&lt;=13),"L",AND(M6=15,K6&lt;=13),"R",K6=21,"L",M6=21,"R",AND(K6&gt;=15,(K6-M6)&gt;=2),"L",AND(M6&gt;=15,(M6-K6)&gt;=2),"R",TRUE,"打切"),IF(基本情報!$B$16=21,_xlfn.IFS(OR(K6="",M6=""),"",AND(OR(K7="キケン",K7="失格"),OR(M7="キケン",M7="失格")),"",OR(K7="キケン",K7="失格"),"R",OR(M7="キケン",M7="失格"),"L",AND(K6=21,M6&lt;=19),"L",AND(M6=21,K6&lt;=19),"R",K6=30,"L",M6=30,"R",AND(K6&gt;=21,(K6-M6)&gt;=2),"L",AND(M6&gt;=21,(M6-K6)&gt;=2),"R",TRUE,"打切"))),"")</f>
        <v/>
      </c>
      <c r="M7" s="137"/>
      <c r="N7" s="252"/>
      <c r="O7" s="248"/>
      <c r="P7" s="244"/>
      <c r="Q7" s="252"/>
      <c r="R7" s="137"/>
      <c r="S7" s="86" t="str" cm="1">
        <f t="array" ref="S7">IFERROR(IF(基本情報!$B$16=15,_xlfn.IFS(OR(R6="",T6=""),"",AND(OR(R7="キケン",R7="失格"),OR(T7="キケン",T7="失格")),"",OR(R7="キケン",R7="失格"),"R",OR(T7="キケン",T7="失格"),"L",AND(R6=15,T6&lt;=13),"L",AND(T6=15,R6&lt;=13),"R",R6=21,"L",T6=21,"R",AND(R6&gt;=15,(R6-T6)&gt;=2),"L",AND(T6&gt;=15,(T6-R6)&gt;=2),"R",TRUE,"打切"),IF(基本情報!$B$16=21,_xlfn.IFS(OR(R6="",T6=""),"",AND(OR(R7="キケン",R7="失格"),OR(T7="キケン",T7="失格")),"",OR(R7="キケン",R7="失格"),"R",OR(T7="キケン",T7="失格"),"L",AND(R6=21,T6&lt;=19),"L",AND(T6=21,R6&lt;=19),"R",R6=30,"L",T6=30,"R",AND(R6&gt;=21,(R6-T6)&gt;=2),"L",AND(T6&gt;=21,(T6-R6)&gt;=2),"R",TRUE,"打切"))),"")</f>
        <v/>
      </c>
      <c r="T7" s="137"/>
      <c r="U7" s="252"/>
      <c r="V7" s="248"/>
      <c r="X7" s="44">
        <v>4</v>
      </c>
    </row>
    <row r="8" spans="2:24" ht="24" customHeight="1" x14ac:dyDescent="0.15">
      <c r="B8" s="244"/>
      <c r="C8" s="252"/>
      <c r="D8" s="134"/>
      <c r="E8" s="88" t="s">
        <v>27</v>
      </c>
      <c r="F8" s="134"/>
      <c r="G8" s="252"/>
      <c r="H8" s="248"/>
      <c r="I8" s="244"/>
      <c r="J8" s="252"/>
      <c r="K8" s="134"/>
      <c r="L8" s="88" t="s">
        <v>27</v>
      </c>
      <c r="M8" s="134"/>
      <c r="N8" s="252"/>
      <c r="O8" s="248"/>
      <c r="P8" s="244"/>
      <c r="Q8" s="252"/>
      <c r="R8" s="134"/>
      <c r="S8" s="88" t="s">
        <v>27</v>
      </c>
      <c r="T8" s="134"/>
      <c r="U8" s="252"/>
      <c r="V8" s="248"/>
      <c r="X8" s="44">
        <v>5</v>
      </c>
    </row>
    <row r="9" spans="2:24" ht="15.95" customHeight="1" thickBot="1" x14ac:dyDescent="0.2">
      <c r="B9" s="245"/>
      <c r="C9" s="139"/>
      <c r="D9" s="135"/>
      <c r="E9" s="86" t="str" cm="1">
        <f t="array" ref="E9">IFERROR(IF(基本情報!$B$16=15,_xlfn.IFS(OR(D8="",F8=""),"",AND(OR(D9="キケン",D9="失格"),OR(F9="キケン",F9="失格")),"",OR(D9="キケン",D9="失格"),"R",OR(F9="キケン",F9="失格"),"L",AND(D8=15,F8&lt;=13),"L",AND(F8=15,D8&lt;=13),"R",D8=21,"L",F8=21,"R",AND(D8&gt;=15,(D8-F8)&gt;=2),"L",AND(F8&gt;=15,(F8-D8)&gt;=2),"R",TRUE,"打切"),IF(基本情報!$B$16=21,_xlfn.IFS(OR(D8="",F8=""),"",AND(OR(D9="キケン",D9="失格"),OR(F9="キケン",F9="失格")),"",OR(D9="キケン",D9="失格"),"R",OR(F9="キケン",F9="失格"),"L",AND(D8=21,F8&lt;=19),"L",AND(F8=21,D8&lt;=19),"R",D8=30,"L",F8=30,"R",AND(D8&gt;=21,(D8-F8)&gt;=2),"L",AND(F8&gt;=21,(F8-D8)&gt;=2),"R",TRUE,"打切"))),"")</f>
        <v/>
      </c>
      <c r="F9" s="135"/>
      <c r="G9" s="139"/>
      <c r="H9" s="249"/>
      <c r="I9" s="245"/>
      <c r="J9" s="139"/>
      <c r="K9" s="138"/>
      <c r="L9" s="86" t="str" cm="1">
        <f t="array" ref="L9">IFERROR(IF(基本情報!$B$16=15,_xlfn.IFS(OR(K8="",M8=""),"",AND(OR(K9="キケン",K9="失格"),OR(M9="キケン",M9="失格")),"",OR(K9="キケン",K9="失格"),"R",OR(M9="キケン",M9="失格"),"L",AND(K8=15,M8&lt;=13),"L",AND(M8=15,K8&lt;=13),"R",K8=21,"L",M8=21,"R",AND(K8&gt;=15,(K8-M8)&gt;=2),"L",AND(M8&gt;=15,(M8-K8)&gt;=2),"R",TRUE,"打切"),IF(基本情報!$B$16=21,_xlfn.IFS(OR(K8="",M8=""),"",AND(OR(K9="キケン",K9="失格"),OR(M9="キケン",M9="失格")),"",OR(K9="キケン",K9="失格"),"R",OR(M9="キケン",M9="失格"),"L",AND(K8=21,M8&lt;=19),"L",AND(M8=21,K8&lt;=19),"R",K8=30,"L",M8=30,"R",AND(K8&gt;=21,(K8-M8)&gt;=2),"L",AND(M8&gt;=21,(M8-K8)&gt;=2),"R",TRUE,"打切"))),"")</f>
        <v/>
      </c>
      <c r="M9" s="138"/>
      <c r="N9" s="139"/>
      <c r="O9" s="249"/>
      <c r="P9" s="245"/>
      <c r="Q9" s="139"/>
      <c r="R9" s="138"/>
      <c r="S9" s="86" t="str" cm="1">
        <f t="array" ref="S9">IFERROR(IF(基本情報!$B$16=15,_xlfn.IFS(OR(R8="",T8=""),"",AND(OR(R9="キケン",R9="失格"),OR(T9="キケン",T9="失格")),"",OR(R9="キケン",R9="失格"),"R",OR(T9="キケン",T9="失格"),"L",AND(R8=15,T8&lt;=13),"L",AND(T8=15,R8&lt;=13),"R",R8=21,"L",T8=21,"R",AND(R8&gt;=15,(R8-T8)&gt;=2),"L",AND(T8&gt;=15,(T8-R8)&gt;=2),"R",TRUE,"打切"),IF(基本情報!$B$16=21,_xlfn.IFS(OR(R8="",T8=""),"",AND(OR(R9="キケン",R9="失格"),OR(T9="キケン",T9="失格")),"",OR(R9="キケン",R9="失格"),"R",OR(T9="キケン",T9="失格"),"L",AND(R8=21,T8&lt;=19),"L",AND(T8=21,R8&lt;=19),"R",R8=30,"L",T8=30,"R",AND(R8&gt;=21,(R8-T8)&gt;=2),"L",AND(T8&gt;=21,(T8-R8)&gt;=2),"R",TRUE,"打切"))),"")</f>
        <v/>
      </c>
      <c r="T9" s="138"/>
      <c r="U9" s="139"/>
      <c r="V9" s="249"/>
      <c r="X9" s="44">
        <v>6</v>
      </c>
    </row>
    <row r="10" spans="2:24" ht="24" customHeight="1" x14ac:dyDescent="0.15">
      <c r="B10" s="246" t="str">
        <f>IF(オーダー!C13="","",オーダー!C13)</f>
        <v/>
      </c>
      <c r="C10" s="251" t="str">
        <f>IF(OR($D$3="キケン",$F$3="キケン"),0,IF(OR(C15="キケン",C15="失格",G15="キケン",G15="失格"),0,IF(E11="","",IF(COUNTIFS($E11:$E15,"L")&gt;2,2,COUNTIFS($E11:$E15,"L")))))</f>
        <v/>
      </c>
      <c r="D10" s="131"/>
      <c r="E10" s="85" t="s">
        <v>27</v>
      </c>
      <c r="F10" s="131"/>
      <c r="G10" s="251" t="str">
        <f>IF(OR($D$3="キケン",$F$3="キケン"),0,IF(OR(C15="キケン",C15="失格",G15="キケン",G15="失格"),0,IF(E11="","",IF(COUNTIFS($E11:$E15,"R")&gt;2,2,COUNTIFS($E11:$E15,"R")))))</f>
        <v/>
      </c>
      <c r="H10" s="247" t="str">
        <f>IF(オーダー!E13="","",オーダー!E13)</f>
        <v/>
      </c>
      <c r="I10" s="246" t="str">
        <f>IF(オーダー!F13="","",オーダー!F13)</f>
        <v/>
      </c>
      <c r="J10" s="251" t="str">
        <f>IF(OR($K$3="キケン",$M$3="キケン"),0,IF(OR(J15="キケン",J15="失格",N15="キケン",N15="失格"),0,IF(L11="","",IF(COUNTIFS($L11:$L15,"L")&gt;2,2,COUNTIFS($L11:$L15,"L")))))</f>
        <v/>
      </c>
      <c r="K10" s="131"/>
      <c r="L10" s="85" t="s">
        <v>27</v>
      </c>
      <c r="M10" s="131"/>
      <c r="N10" s="251" t="str">
        <f>IF(OR($K$3="キケン",$M$3="キケン"),0,IF(OR(J15="キケン",J15="失格",N15="キケン",N15="失格"),0,IF(L11="","",IF(COUNTIFS($L11:$L15,"R")&gt;2,2,COUNTIFS($L11:$L15,"R")))))</f>
        <v/>
      </c>
      <c r="O10" s="247" t="str">
        <f>IF(オーダー!H13="","",オーダー!H13)</f>
        <v/>
      </c>
      <c r="P10" s="246" t="str">
        <f>IF(オーダー!I13="","",オーダー!I13)</f>
        <v/>
      </c>
      <c r="Q10" s="251" t="str">
        <f>IF(OR($R$3="キケン",$T$3="キケン"),0,IF(OR(Q15="キケン",Q15="失格",U15="キケン",U15="失格"),0,IF(S11="","",IF(COUNTIFS($S11:$S15,"L")&gt;2,2,COUNTIFS($S11:$S15,"L")))))</f>
        <v/>
      </c>
      <c r="R10" s="131"/>
      <c r="S10" s="85" t="s">
        <v>27</v>
      </c>
      <c r="T10" s="131"/>
      <c r="U10" s="251" t="str">
        <f>IF(OR($R$3="キケン",$T$3="キケン"),0,IF(OR(Q15="キケン",Q15="失格",U15="キケン",U15="失格"),0,IF(S11="","",IF(COUNTIFS($S11:$S15,"R")&gt;2,2,COUNTIFS($S11:$S15,"R")))))</f>
        <v/>
      </c>
      <c r="V10" s="247" t="str">
        <f>IF(オーダー!K13="","",オーダー!K13)</f>
        <v/>
      </c>
      <c r="X10" s="44">
        <v>7</v>
      </c>
    </row>
    <row r="11" spans="2:24" ht="15.95" customHeight="1" thickBot="1" x14ac:dyDescent="0.2">
      <c r="B11" s="244"/>
      <c r="C11" s="252"/>
      <c r="D11" s="132"/>
      <c r="E11" s="86" t="str" cm="1">
        <f t="array" ref="E11">IFERROR(IF(基本情報!$B$16=15,_xlfn.IFS(OR(D10="",F10=""),"",AND(OR(D11="キケン",D11="失格"),OR(F11="キケン",F11="失格")),"",OR(D11="キケン",D11="失格"),"R",OR(F11="キケン",F11="失格"),"L",AND(D10=15,F10&lt;=13),"L",AND(F10=15,D10&lt;=13),"R",D10=21,"L",F10=21,"R",AND(D10&gt;=15,(D10-F10)&gt;=2),"L",AND(F10&gt;=15,(F10-D10)&gt;=2),"R",TRUE,"打切"),IF(基本情報!$B$16=21,_xlfn.IFS(OR(D10="",F10=""),"",AND(OR(D11="キケン",D11="失格"),OR(F11="キケン",F11="失格")),"",OR(D11="キケン",D11="失格"),"R",OR(F11="キケン",F11="失格"),"L",AND(D10=21,F10&lt;=19),"L",AND(F10=21,D10&lt;=19),"R",D10=30,"L",F10=30,"R",AND(D10&gt;=21,(D10-F10)&gt;=2),"L",AND(F10&gt;=21,(F10-D10)&gt;=2),"R",TRUE,"打切"))),"")</f>
        <v/>
      </c>
      <c r="F11" s="132"/>
      <c r="G11" s="252"/>
      <c r="H11" s="248"/>
      <c r="I11" s="244"/>
      <c r="J11" s="252"/>
      <c r="K11" s="132"/>
      <c r="L11" s="86" t="str" cm="1">
        <f t="array" ref="L11">IFERROR(IF(基本情報!$B$16=15,_xlfn.IFS(OR(K10="",M10=""),"",AND(OR(K11="キケン",K11="失格"),OR(M11="キケン",M11="失格")),"",OR(K11="キケン",K11="失格"),"R",OR(M11="キケン",M11="失格"),"L",AND(K10=15,M10&lt;=13),"L",AND(M10=15,K10&lt;=13),"R",K10=21,"L",M10=21,"R",AND(K10&gt;=15,(K10-M10)&gt;=2),"L",AND(M10&gt;=15,(M10-K10)&gt;=2),"R",TRUE,"打切"),IF(基本情報!$B$16=21,_xlfn.IFS(OR(K10="",M10=""),"",AND(OR(K11="キケン",K11="失格"),OR(M11="キケン",M11="失格")),"",OR(K11="キケン",K11="失格"),"R",OR(M11="キケン",M11="失格"),"L",AND(K10=21,M10&lt;=19),"L",AND(M10=21,K10&lt;=19),"R",K10=30,"L",M10=30,"R",AND(K10&gt;=21,(K10-M10)&gt;=2),"L",AND(M10&gt;=21,(M10-K10)&gt;=2),"R",TRUE,"打切"))),"")</f>
        <v/>
      </c>
      <c r="M11" s="132"/>
      <c r="N11" s="252"/>
      <c r="O11" s="248"/>
      <c r="P11" s="244"/>
      <c r="Q11" s="252"/>
      <c r="R11" s="132"/>
      <c r="S11" s="86" t="str" cm="1">
        <f t="array" ref="S11">IFERROR(IF(基本情報!$B$16=15,_xlfn.IFS(OR(R10="",T10=""),"",AND(OR(R11="キケン",R11="失格"),OR(T11="キケン",T11="失格")),"",OR(R11="キケン",R11="失格"),"R",OR(T11="キケン",T11="失格"),"L",AND(R10=15,T10&lt;=13),"L",AND(T10=15,R10&lt;=13),"R",R10=21,"L",T10=21,"R",AND(R10&gt;=15,(R10-T10)&gt;=2),"L",AND(T10&gt;=15,(T10-R10)&gt;=2),"R",TRUE,"打切"),IF(基本情報!$B$16=21,_xlfn.IFS(OR(R10="",T10=""),"",AND(OR(R11="キケン",R11="失格"),OR(T11="キケン",T11="失格")),"",OR(R11="キケン",R11="失格"),"R",OR(T11="キケン",T11="失格"),"L",AND(R10=21,T10&lt;=19),"L",AND(T10=21,R10&lt;=19),"R",R10=30,"L",T10=30,"R",AND(R10&gt;=21,(R10-T10)&gt;=2),"L",AND(T10&gt;=21,(T10-R10)&gt;=2),"R",TRUE,"打切"))),"")</f>
        <v/>
      </c>
      <c r="T11" s="132"/>
      <c r="U11" s="252"/>
      <c r="V11" s="248"/>
      <c r="X11" s="44">
        <v>8</v>
      </c>
    </row>
    <row r="12" spans="2:24" ht="24" customHeight="1" x14ac:dyDescent="0.15">
      <c r="B12" s="244"/>
      <c r="C12" s="252"/>
      <c r="D12" s="133"/>
      <c r="E12" s="87" t="s">
        <v>27</v>
      </c>
      <c r="F12" s="133"/>
      <c r="G12" s="252"/>
      <c r="H12" s="248"/>
      <c r="I12" s="244"/>
      <c r="J12" s="252"/>
      <c r="K12" s="133"/>
      <c r="L12" s="87" t="s">
        <v>27</v>
      </c>
      <c r="M12" s="133"/>
      <c r="N12" s="252"/>
      <c r="O12" s="248"/>
      <c r="P12" s="244"/>
      <c r="Q12" s="252"/>
      <c r="R12" s="133"/>
      <c r="S12" s="87" t="s">
        <v>27</v>
      </c>
      <c r="T12" s="133"/>
      <c r="U12" s="252"/>
      <c r="V12" s="248"/>
      <c r="X12" s="44">
        <v>9</v>
      </c>
    </row>
    <row r="13" spans="2:24" ht="15.95" customHeight="1" thickBot="1" x14ac:dyDescent="0.2">
      <c r="B13" s="244"/>
      <c r="C13" s="252"/>
      <c r="D13" s="132"/>
      <c r="E13" s="86" t="str" cm="1">
        <f t="array" ref="E13">IFERROR(IF(基本情報!$B$16=15,_xlfn.IFS(OR(D12="",F12=""),"",AND(OR(D13="キケン",D13="失格"),OR(F13="キケン",F13="失格")),"",OR(D13="キケン",D13="失格"),"R",OR(F13="キケン",F13="失格"),"L",AND(D12=15,F12&lt;=13),"L",AND(F12=15,D12&lt;=13),"R",D12=21,"L",F12=21,"R",AND(D12&gt;=15,(D12-F12)&gt;=2),"L",AND(F12&gt;=15,(F12-D12)&gt;=2),"R",TRUE,"打切"),IF(基本情報!$B$16=21,_xlfn.IFS(OR(D12="",F12=""),"",AND(OR(D13="キケン",D13="失格"),OR(F13="キケン",F13="失格")),"",OR(D13="キケン",D13="失格"),"R",OR(F13="キケン",F13="失格"),"L",AND(D12=21,F12&lt;=19),"L",AND(F12=21,D12&lt;=19),"R",D12=30,"L",F12=30,"R",AND(D12&gt;=21,(D12-F12)&gt;=2),"L",AND(F12&gt;=21,(F12-D12)&gt;=2),"R",TRUE,"打切"))),"")</f>
        <v/>
      </c>
      <c r="F13" s="132"/>
      <c r="G13" s="252"/>
      <c r="H13" s="248"/>
      <c r="I13" s="244"/>
      <c r="J13" s="252"/>
      <c r="K13" s="132"/>
      <c r="L13" s="86" t="str" cm="1">
        <f t="array" ref="L13">IFERROR(IF(基本情報!$B$16=15,_xlfn.IFS(OR(K12="",M12=""),"",AND(OR(K13="キケン",K13="失格"),OR(M13="キケン",M13="失格")),"",OR(K13="キケン",K13="失格"),"R",OR(M13="キケン",M13="失格"),"L",AND(K12=15,M12&lt;=13),"L",AND(M12=15,K12&lt;=13),"R",K12=21,"L",M12=21,"R",AND(K12&gt;=15,(K12-M12)&gt;=2),"L",AND(M12&gt;=15,(M12-K12)&gt;=2),"R",TRUE,"打切"),IF(基本情報!$B$16=21,_xlfn.IFS(OR(K12="",M12=""),"",AND(OR(K13="キケン",K13="失格"),OR(M13="キケン",M13="失格")),"",OR(K13="キケン",K13="失格"),"R",OR(M13="キケン",M13="失格"),"L",AND(K12=21,M12&lt;=19),"L",AND(M12=21,K12&lt;=19),"R",K12=30,"L",M12=30,"R",AND(K12&gt;=21,(K12-M12)&gt;=2),"L",AND(M12&gt;=21,(M12-K12)&gt;=2),"R",TRUE,"打切"))),"")</f>
        <v/>
      </c>
      <c r="M13" s="132"/>
      <c r="N13" s="252"/>
      <c r="O13" s="248"/>
      <c r="P13" s="244"/>
      <c r="Q13" s="252"/>
      <c r="R13" s="132"/>
      <c r="S13" s="86" t="str" cm="1">
        <f t="array" ref="S13">IFERROR(IF(基本情報!$B$16=15,_xlfn.IFS(OR(R12="",T12=""),"",AND(OR(R13="キケン",R13="失格"),OR(T13="キケン",T13="失格")),"",OR(R13="キケン",R13="失格"),"R",OR(T13="キケン",T13="失格"),"L",AND(R12=15,T12&lt;=13),"L",AND(T12=15,R12&lt;=13),"R",R12=21,"L",T12=21,"R",AND(R12&gt;=15,(R12-T12)&gt;=2),"L",AND(T12&gt;=15,(T12-R12)&gt;=2),"R",TRUE,"打切"),IF(基本情報!$B$16=21,_xlfn.IFS(OR(R12="",T12=""),"",AND(OR(R13="キケン",R13="失格"),OR(T13="キケン",T13="失格")),"",OR(R13="キケン",R13="失格"),"R",OR(T13="キケン",T13="失格"),"L",AND(R12=21,T12&lt;=19),"L",AND(T12=21,R12&lt;=19),"R",R12=30,"L",T12=30,"R",AND(R12&gt;=21,(R12-T12)&gt;=2),"L",AND(T12&gt;=21,(T12-R12)&gt;=2),"R",TRUE,"打切"))),"")</f>
        <v/>
      </c>
      <c r="T13" s="132"/>
      <c r="U13" s="252"/>
      <c r="V13" s="248"/>
      <c r="X13" s="44">
        <v>10</v>
      </c>
    </row>
    <row r="14" spans="2:24" ht="24" customHeight="1" x14ac:dyDescent="0.15">
      <c r="B14" s="244"/>
      <c r="C14" s="252"/>
      <c r="D14" s="134"/>
      <c r="E14" s="88" t="s">
        <v>27</v>
      </c>
      <c r="F14" s="134"/>
      <c r="G14" s="252"/>
      <c r="H14" s="248"/>
      <c r="I14" s="244"/>
      <c r="J14" s="252"/>
      <c r="K14" s="134"/>
      <c r="L14" s="88" t="s">
        <v>27</v>
      </c>
      <c r="M14" s="134"/>
      <c r="N14" s="252"/>
      <c r="O14" s="248"/>
      <c r="P14" s="244"/>
      <c r="Q14" s="252"/>
      <c r="R14" s="134"/>
      <c r="S14" s="88" t="s">
        <v>27</v>
      </c>
      <c r="T14" s="134"/>
      <c r="U14" s="252"/>
      <c r="V14" s="248"/>
      <c r="X14" s="44">
        <v>11</v>
      </c>
    </row>
    <row r="15" spans="2:24" ht="15.95" customHeight="1" thickBot="1" x14ac:dyDescent="0.2">
      <c r="B15" s="245"/>
      <c r="C15" s="139"/>
      <c r="D15" s="135"/>
      <c r="E15" s="86" t="str" cm="1">
        <f t="array" ref="E15">IFERROR(IF(基本情報!$B$16=15,_xlfn.IFS(OR(D14="",F14=""),"",AND(OR(D15="キケン",D15="失格"),OR(F15="キケン",F15="失格")),"",OR(D15="キケン",D15="失格"),"R",OR(F15="キケン",F15="失格"),"L",AND(D14=15,F14&lt;=13),"L",AND(F14=15,D14&lt;=13),"R",D14=21,"L",F14=21,"R",AND(D14&gt;=15,(D14-F14)&gt;=2),"L",AND(F14&gt;=15,(F14-D14)&gt;=2),"R",TRUE,"打切"),IF(基本情報!$B$16=21,_xlfn.IFS(OR(D14="",F14=""),"",AND(OR(D15="キケン",D15="失格"),OR(F15="キケン",F15="失格")),"",OR(D15="キケン",D15="失格"),"R",OR(F15="キケン",F15="失格"),"L",AND(D14=21,F14&lt;=19),"L",AND(F14=21,D14&lt;=19),"R",D14=30,"L",F14=30,"R",AND(D14&gt;=21,(D14-F14)&gt;=2),"L",AND(F14&gt;=21,(F14-D14)&gt;=2),"R",TRUE,"打切"))),"")</f>
        <v/>
      </c>
      <c r="F15" s="135"/>
      <c r="G15" s="139"/>
      <c r="H15" s="249"/>
      <c r="I15" s="245"/>
      <c r="J15" s="139"/>
      <c r="K15" s="135"/>
      <c r="L15" s="86" t="str" cm="1">
        <f t="array" ref="L15">IFERROR(IF(基本情報!$B$16=15,_xlfn.IFS(OR(K14="",M14=""),"",AND(OR(K15="キケン",K15="失格"),OR(M15="キケン",M15="失格")),"",OR(K15="キケン",K15="失格"),"R",OR(M15="キケン",M15="失格"),"L",AND(K14=15,M14&lt;=13),"L",AND(M14=15,K14&lt;=13),"R",K14=21,"L",M14=21,"R",AND(K14&gt;=15,(K14-M14)&gt;=2),"L",AND(M14&gt;=15,(M14-K14)&gt;=2),"R",TRUE,"打切"),IF(基本情報!$B$16=21,_xlfn.IFS(OR(K14="",M14=""),"",AND(OR(K15="キケン",K15="失格"),OR(M15="キケン",M15="失格")),"",OR(K15="キケン",K15="失格"),"R",OR(M15="キケン",M15="失格"),"L",AND(K14=21,M14&lt;=19),"L",AND(M14=21,K14&lt;=19),"R",K14=30,"L",M14=30,"R",AND(K14&gt;=21,(K14-M14)&gt;=2),"L",AND(M14&gt;=21,(M14-K14)&gt;=2),"R",TRUE,"打切"))),"")</f>
        <v/>
      </c>
      <c r="M15" s="135"/>
      <c r="N15" s="139"/>
      <c r="O15" s="249"/>
      <c r="P15" s="245"/>
      <c r="Q15" s="139"/>
      <c r="R15" s="135"/>
      <c r="S15" s="86" t="str" cm="1">
        <f t="array" ref="S15">IFERROR(IF(基本情報!$B$16=15,_xlfn.IFS(OR(R14="",T14=""),"",AND(OR(R15="キケン",R15="失格"),OR(T15="キケン",T15="失格")),"",OR(R15="キケン",R15="失格"),"R",OR(T15="キケン",T15="失格"),"L",AND(R14=15,T14&lt;=13),"L",AND(T14=15,R14&lt;=13),"R",R14=21,"L",T14=21,"R",AND(R14&gt;=15,(R14-T14)&gt;=2),"L",AND(T14&gt;=15,(T14-R14)&gt;=2),"R",TRUE,"打切"),IF(基本情報!$B$16=21,_xlfn.IFS(OR(R14="",T14=""),"",AND(OR(R15="キケン",R15="失格"),OR(T15="キケン",T15="失格")),"",OR(R15="キケン",R15="失格"),"R",OR(T15="キケン",T15="失格"),"L",AND(R14=21,T14&lt;=19),"L",AND(T14=21,R14&lt;=19),"R",R14=30,"L",T14=30,"R",AND(R14&gt;=21,(R14-T14)&gt;=2),"L",AND(T14&gt;=21,(T14-R14)&gt;=2),"R",TRUE,"打切"))),"")</f>
        <v/>
      </c>
      <c r="T15" s="135"/>
      <c r="U15" s="139"/>
      <c r="V15" s="249"/>
      <c r="X15" s="44">
        <v>12</v>
      </c>
    </row>
    <row r="16" spans="2:24" ht="24" customHeight="1" x14ac:dyDescent="0.15">
      <c r="B16" s="246" t="str">
        <f>IF(オーダー!C14="","",オーダー!C14)</f>
        <v/>
      </c>
      <c r="C16" s="251" t="str">
        <f>IF(OR($D$3="キケン",$F$3="キケン"),0,IF(OR(C21="キケン",C21="失格",G21="キケン",G21="失格"),0,IF(E17="","",IF(COUNTIFS($E17:$E21,"L")&gt;2,2,COUNTIFS($E17:$E21,"L")))))</f>
        <v/>
      </c>
      <c r="D16" s="131"/>
      <c r="E16" s="85" t="s">
        <v>27</v>
      </c>
      <c r="F16" s="131"/>
      <c r="G16" s="251" t="str">
        <f>IF(OR($D$3="キケン",$F$3="キケン"),0,IF(OR(C21="キケン",C21="失格",G21="キケン",G21="失格"),0,IF(E17="","",IF(COUNTIFS($E17:$E21,"R")&gt;2,2,COUNTIFS($E17:$E21,"R")))))</f>
        <v/>
      </c>
      <c r="H16" s="247" t="str">
        <f>IF(オーダー!E14="","",オーダー!E14)</f>
        <v/>
      </c>
      <c r="I16" s="246" t="str">
        <f>IF(オーダー!F14="","",オーダー!F14)</f>
        <v/>
      </c>
      <c r="J16" s="251" t="str">
        <f>IF(OR($K$3="キケン",$M$3="キケン"),0,IF(OR(J21="キケン",J21="失格",N21="キケン",N21="失格"),0,IF(L17="","",IF(COUNTIFS($L17:$L21,"L")&gt;2,2,COUNTIFS($L17:$L21,"L")))))</f>
        <v/>
      </c>
      <c r="K16" s="131"/>
      <c r="L16" s="85" t="s">
        <v>27</v>
      </c>
      <c r="M16" s="131"/>
      <c r="N16" s="251" t="str">
        <f>IF(OR($K$3="キケン",$M$3="キケン"),0,IF(OR(J21="キケン",J21="失格",N21="キケン",N21="失格"),0,IF(L17="","",IF(COUNTIFS($L17:$L21,"R")&gt;2,2,COUNTIFS($L17:$L21,"R")))))</f>
        <v/>
      </c>
      <c r="O16" s="247" t="str">
        <f>IF(オーダー!H14="","",オーダー!H14)</f>
        <v/>
      </c>
      <c r="P16" s="246" t="str">
        <f>IF(オーダー!I14="","",オーダー!I14)</f>
        <v/>
      </c>
      <c r="Q16" s="251" t="str">
        <f>IF(OR($R$3="キケン",$T$3="キケン"),0,IF(OR(Q21="キケン",Q21="失格",U21="キケン",U21="失格"),0,IF(S17="","",IF(COUNTIFS($S17:$S21,"L")&gt;2,2,COUNTIFS($S17:$S21,"L")))))</f>
        <v/>
      </c>
      <c r="R16" s="131"/>
      <c r="S16" s="85" t="s">
        <v>27</v>
      </c>
      <c r="T16" s="131"/>
      <c r="U16" s="251" t="str">
        <f>IF(OR($R$3="キケン",$T$3="キケン"),0,IF(OR(Q21="キケン",Q21="失格",U21="キケン",U21="失格"),0,IF(S17="","",IF(COUNTIFS($S17:$S21,"R")&gt;2,2,COUNTIFS($S17:$S21,"R")))))</f>
        <v/>
      </c>
      <c r="V16" s="247" t="str">
        <f>IF(オーダー!K14="","",オーダー!K14)</f>
        <v/>
      </c>
      <c r="X16" s="44">
        <v>13</v>
      </c>
    </row>
    <row r="17" spans="2:24" ht="15.95" customHeight="1" thickBot="1" x14ac:dyDescent="0.2">
      <c r="B17" s="244"/>
      <c r="C17" s="252"/>
      <c r="D17" s="132"/>
      <c r="E17" s="86" t="str" cm="1">
        <f t="array" ref="E17">IFERROR(IF(基本情報!$B$16=15,_xlfn.IFS(OR(D16="",F16=""),"",AND(OR(D17="キケン",D17="失格"),OR(F17="キケン",F17="失格")),"",OR(D17="キケン",D17="失格"),"R",OR(F17="キケン",F17="失格"),"L",AND(D16=15,F16&lt;=13),"L",AND(F16=15,D16&lt;=13),"R",D16=21,"L",F16=21,"R",AND(D16&gt;=15,(D16-F16)&gt;=2),"L",AND(F16&gt;=15,(F16-D16)&gt;=2),"R",TRUE,"打切"),IF(基本情報!$B$16=21,_xlfn.IFS(OR(D16="",F16=""),"",AND(OR(D17="キケン",D17="失格"),OR(F17="キケン",F17="失格")),"",OR(D17="キケン",D17="失格"),"R",OR(F17="キケン",F17="失格"),"L",AND(D16=21,F16&lt;=19),"L",AND(F16=21,D16&lt;=19),"R",D16=30,"L",F16=30,"R",AND(D16&gt;=21,(D16-F16)&gt;=2),"L",AND(F16&gt;=21,(F16-D16)&gt;=2),"R",TRUE,"打切"))),"")</f>
        <v/>
      </c>
      <c r="F17" s="132"/>
      <c r="G17" s="252"/>
      <c r="H17" s="248"/>
      <c r="I17" s="244"/>
      <c r="J17" s="252"/>
      <c r="K17" s="132"/>
      <c r="L17" s="86" t="str" cm="1">
        <f t="array" ref="L17">IFERROR(IF(基本情報!$B$16=15,_xlfn.IFS(OR(K16="",M16=""),"",AND(OR(K17="キケン",K17="失格"),OR(M17="キケン",M17="失格")),"",OR(K17="キケン",K17="失格"),"R",OR(M17="キケン",M17="失格"),"L",AND(K16=15,M16&lt;=13),"L",AND(M16=15,K16&lt;=13),"R",K16=21,"L",M16=21,"R",AND(K16&gt;=15,(K16-M16)&gt;=2),"L",AND(M16&gt;=15,(M16-K16)&gt;=2),"R",TRUE,"打切"),IF(基本情報!$B$16=21,_xlfn.IFS(OR(K16="",M16=""),"",AND(OR(K17="キケン",K17="失格"),OR(M17="キケン",M17="失格")),"",OR(K17="キケン",K17="失格"),"R",OR(M17="キケン",M17="失格"),"L",AND(K16=21,M16&lt;=19),"L",AND(M16=21,K16&lt;=19),"R",K16=30,"L",M16=30,"R",AND(K16&gt;=21,(K16-M16)&gt;=2),"L",AND(M16&gt;=21,(M16-K16)&gt;=2),"R",TRUE,"打切"))),"")</f>
        <v/>
      </c>
      <c r="M17" s="132"/>
      <c r="N17" s="252"/>
      <c r="O17" s="248"/>
      <c r="P17" s="244"/>
      <c r="Q17" s="252"/>
      <c r="R17" s="132"/>
      <c r="S17" s="86" t="str" cm="1">
        <f t="array" ref="S17">IFERROR(IF(基本情報!$B$16=15,_xlfn.IFS(OR(R16="",T16=""),"",AND(OR(R17="キケン",R17="失格"),OR(T17="キケン",T17="失格")),"",OR(R17="キケン",R17="失格"),"R",OR(T17="キケン",T17="失格"),"L",AND(R16=15,T16&lt;=13),"L",AND(T16=15,R16&lt;=13),"R",R16=21,"L",T16=21,"R",AND(R16&gt;=15,(R16-T16)&gt;=2),"L",AND(T16&gt;=15,(T16-R16)&gt;=2),"R",TRUE,"打切"),IF(基本情報!$B$16=21,_xlfn.IFS(OR(R16="",T16=""),"",AND(OR(R17="キケン",R17="失格"),OR(T17="キケン",T17="失格")),"",OR(R17="キケン",R17="失格"),"R",OR(T17="キケン",T17="失格"),"L",AND(R16=21,T16&lt;=19),"L",AND(T16=21,R16&lt;=19),"R",R16=30,"L",T16=30,"R",AND(R16&gt;=21,(R16-T16)&gt;=2),"L",AND(T16&gt;=21,(T16-R16)&gt;=2),"R",TRUE,"打切"))),"")</f>
        <v/>
      </c>
      <c r="T17" s="132"/>
      <c r="U17" s="252"/>
      <c r="V17" s="248"/>
      <c r="X17" s="44">
        <v>14</v>
      </c>
    </row>
    <row r="18" spans="2:24" ht="24" customHeight="1" x14ac:dyDescent="0.15">
      <c r="B18" s="244"/>
      <c r="C18" s="252"/>
      <c r="D18" s="133"/>
      <c r="E18" s="87" t="s">
        <v>27</v>
      </c>
      <c r="F18" s="133"/>
      <c r="G18" s="252"/>
      <c r="H18" s="248"/>
      <c r="I18" s="244"/>
      <c r="J18" s="252"/>
      <c r="K18" s="133"/>
      <c r="L18" s="87" t="s">
        <v>27</v>
      </c>
      <c r="M18" s="133"/>
      <c r="N18" s="252"/>
      <c r="O18" s="248"/>
      <c r="P18" s="244"/>
      <c r="Q18" s="252"/>
      <c r="R18" s="133"/>
      <c r="S18" s="87" t="s">
        <v>27</v>
      </c>
      <c r="T18" s="133"/>
      <c r="U18" s="252"/>
      <c r="V18" s="248"/>
      <c r="X18" s="44">
        <v>15</v>
      </c>
    </row>
    <row r="19" spans="2:24" ht="15.95" customHeight="1" thickBot="1" x14ac:dyDescent="0.2">
      <c r="B19" s="244" t="str">
        <f>IF(オーダー!C15="","",オーダー!C15)</f>
        <v/>
      </c>
      <c r="C19" s="252"/>
      <c r="D19" s="132"/>
      <c r="E19" s="86" t="str" cm="1">
        <f t="array" ref="E19">IFERROR(IF(基本情報!$B$16=15,_xlfn.IFS(OR(D18="",F18=""),"",AND(OR(D19="キケン",D19="失格"),OR(F19="キケン",F19="失格")),"",OR(D19="キケン",D19="失格"),"R",OR(F19="キケン",F19="失格"),"L",AND(D18=15,F18&lt;=13),"L",AND(F18=15,D18&lt;=13),"R",D18=21,"L",F18=21,"R",AND(D18&gt;=15,(D18-F18)&gt;=2),"L",AND(F18&gt;=15,(F18-D18)&gt;=2),"R",TRUE,"打切"),IF(基本情報!$B$16=21,_xlfn.IFS(OR(D18="",F18=""),"",AND(OR(D19="キケン",D19="失格"),OR(F19="キケン",F19="失格")),"",OR(D19="キケン",D19="失格"),"R",OR(F19="キケン",F19="失格"),"L",AND(D18=21,F18&lt;=19),"L",AND(F18=21,D18&lt;=19),"R",D18=30,"L",F18=30,"R",AND(D18&gt;=21,(D18-F18)&gt;=2),"L",AND(F18&gt;=21,(F18-D18)&gt;=2),"R",TRUE,"打切"))),"")</f>
        <v/>
      </c>
      <c r="F19" s="132"/>
      <c r="G19" s="252"/>
      <c r="H19" s="248" t="str">
        <f>IF(オーダー!E15="","",オーダー!E15)</f>
        <v/>
      </c>
      <c r="I19" s="244" t="str">
        <f>IF(オーダー!F15="","",オーダー!F15)</f>
        <v/>
      </c>
      <c r="J19" s="252"/>
      <c r="K19" s="132"/>
      <c r="L19" s="86" t="str" cm="1">
        <f t="array" ref="L19">IFERROR(IF(基本情報!$B$16=15,_xlfn.IFS(OR(K18="",M18=""),"",AND(OR(K19="キケン",K19="失格"),OR(M19="キケン",M19="失格")),"",OR(K19="キケン",K19="失格"),"R",OR(M19="キケン",M19="失格"),"L",AND(K18=15,M18&lt;=13),"L",AND(M18=15,K18&lt;=13),"R",K18=21,"L",M18=21,"R",AND(K18&gt;=15,(K18-M18)&gt;=2),"L",AND(M18&gt;=15,(M18-K18)&gt;=2),"R",TRUE,"打切"),IF(基本情報!$B$16=21,_xlfn.IFS(OR(K18="",M18=""),"",AND(OR(K19="キケン",K19="失格"),OR(M19="キケン",M19="失格")),"",OR(K19="キケン",K19="失格"),"R",OR(M19="キケン",M19="失格"),"L",AND(K18=21,M18&lt;=19),"L",AND(M18=21,K18&lt;=19),"R",K18=30,"L",M18=30,"R",AND(K18&gt;=21,(K18-M18)&gt;=2),"L",AND(M18&gt;=21,(M18-K18)&gt;=2),"R",TRUE,"打切"))),"")</f>
        <v/>
      </c>
      <c r="M19" s="132"/>
      <c r="N19" s="252"/>
      <c r="O19" s="248" t="str">
        <f>IF(オーダー!H15="","",オーダー!H15)</f>
        <v/>
      </c>
      <c r="P19" s="244" t="str">
        <f>IF(オーダー!I15="","",オーダー!I15)</f>
        <v/>
      </c>
      <c r="Q19" s="252"/>
      <c r="R19" s="132"/>
      <c r="S19" s="86" t="str" cm="1">
        <f t="array" ref="S19">IFERROR(IF(基本情報!$B$16=15,_xlfn.IFS(OR(R18="",T18=""),"",AND(OR(R19="キケン",R19="失格"),OR(T19="キケン",T19="失格")),"",OR(R19="キケン",R19="失格"),"R",OR(T19="キケン",T19="失格"),"L",AND(R18=15,T18&lt;=13),"L",AND(T18=15,R18&lt;=13),"R",R18=21,"L",T18=21,"R",AND(R18&gt;=15,(R18-T18)&gt;=2),"L",AND(T18&gt;=15,(T18-R18)&gt;=2),"R",TRUE,"打切"),IF(基本情報!$B$16=21,_xlfn.IFS(OR(R18="",T18=""),"",AND(OR(R19="キケン",R19="失格"),OR(T19="キケン",T19="失格")),"",OR(R19="キケン",R19="失格"),"R",OR(T19="キケン",T19="失格"),"L",AND(R18=21,T18&lt;=19),"L",AND(T18=21,R18&lt;=19),"R",R18=30,"L",T18=30,"R",AND(R18&gt;=21,(R18-T18)&gt;=2),"L",AND(T18&gt;=21,(T18-R18)&gt;=2),"R",TRUE,"打切"))),"")</f>
        <v/>
      </c>
      <c r="T19" s="132"/>
      <c r="U19" s="252"/>
      <c r="V19" s="248" t="str">
        <f>IF(オーダー!K15="","",オーダー!K15)</f>
        <v/>
      </c>
      <c r="X19" s="44">
        <v>16</v>
      </c>
    </row>
    <row r="20" spans="2:24" ht="24" customHeight="1" x14ac:dyDescent="0.15">
      <c r="B20" s="244"/>
      <c r="C20" s="252"/>
      <c r="D20" s="134"/>
      <c r="E20" s="88" t="s">
        <v>27</v>
      </c>
      <c r="F20" s="134"/>
      <c r="G20" s="252"/>
      <c r="H20" s="248"/>
      <c r="I20" s="244"/>
      <c r="J20" s="252"/>
      <c r="K20" s="134"/>
      <c r="L20" s="88" t="s">
        <v>27</v>
      </c>
      <c r="M20" s="134"/>
      <c r="N20" s="252"/>
      <c r="O20" s="248"/>
      <c r="P20" s="244"/>
      <c r="Q20" s="252"/>
      <c r="R20" s="134"/>
      <c r="S20" s="88" t="s">
        <v>27</v>
      </c>
      <c r="T20" s="134"/>
      <c r="U20" s="252"/>
      <c r="V20" s="248"/>
      <c r="X20" s="44">
        <v>17</v>
      </c>
    </row>
    <row r="21" spans="2:24" ht="15.95" customHeight="1" thickBot="1" x14ac:dyDescent="0.2">
      <c r="B21" s="245"/>
      <c r="C21" s="139"/>
      <c r="D21" s="135"/>
      <c r="E21" s="86" t="str" cm="1">
        <f t="array" ref="E21">IFERROR(IF(基本情報!$B$16=15,_xlfn.IFS(OR(D20="",F20=""),"",AND(OR(D21="キケン",D21="失格"),OR(F21="キケン",F21="失格")),"",OR(D21="キケン",D21="失格"),"R",OR(F21="キケン",F21="失格"),"L",AND(D20=15,F20&lt;=13),"L",AND(F20=15,D20&lt;=13),"R",D20=21,"L",F20=21,"R",AND(D20&gt;=15,(D20-F20)&gt;=2),"L",AND(F20&gt;=15,(F20-D20)&gt;=2),"R",TRUE,"打切"),IF(基本情報!$B$16=21,_xlfn.IFS(OR(D20="",F20=""),"",AND(OR(D21="キケン",D21="失格"),OR(F21="キケン",F21="失格")),"",OR(D21="キケン",D21="失格"),"R",OR(F21="キケン",F21="失格"),"L",AND(D20=21,F20&lt;=19),"L",AND(F20=21,D20&lt;=19),"R",D20=30,"L",F20=30,"R",AND(D20&gt;=21,(D20-F20)&gt;=2),"L",AND(F20&gt;=21,(F20-D20)&gt;=2),"R",TRUE,"打切"))),"")</f>
        <v/>
      </c>
      <c r="F21" s="135"/>
      <c r="G21" s="139"/>
      <c r="H21" s="249"/>
      <c r="I21" s="245"/>
      <c r="J21" s="139"/>
      <c r="K21" s="135"/>
      <c r="L21" s="86" t="str" cm="1">
        <f t="array" ref="L21">IFERROR(IF(基本情報!$B$16=15,_xlfn.IFS(OR(K20="",M20=""),"",AND(OR(K21="キケン",K21="失格"),OR(M21="キケン",M21="失格")),"",OR(K21="キケン",K21="失格"),"R",OR(M21="キケン",M21="失格"),"L",AND(K20=15,M20&lt;=13),"L",AND(M20=15,K20&lt;=13),"R",K20=21,"L",M20=21,"R",AND(K20&gt;=15,(K20-M20)&gt;=2),"L",AND(M20&gt;=15,(M20-K20)&gt;=2),"R",TRUE,"打切"),IF(基本情報!$B$16=21,_xlfn.IFS(OR(K20="",M20=""),"",AND(OR(K21="キケン",K21="失格"),OR(M21="キケン",M21="失格")),"",OR(K21="キケン",K21="失格"),"R",OR(M21="キケン",M21="失格"),"L",AND(K20=21,M20&lt;=19),"L",AND(M20=21,K20&lt;=19),"R",K20=30,"L",M20=30,"R",AND(K20&gt;=21,(K20-M20)&gt;=2),"L",AND(M20&gt;=21,(M20-K20)&gt;=2),"R",TRUE,"打切"))),"")</f>
        <v/>
      </c>
      <c r="M21" s="135"/>
      <c r="N21" s="139"/>
      <c r="O21" s="249"/>
      <c r="P21" s="245"/>
      <c r="Q21" s="139"/>
      <c r="R21" s="135"/>
      <c r="S21" s="86" t="str" cm="1">
        <f t="array" ref="S21">IFERROR(IF(基本情報!$B$16=15,_xlfn.IFS(OR(R20="",T20=""),"",AND(OR(R21="キケン",R21="失格"),OR(T21="キケン",T21="失格")),"",OR(R21="キケン",R21="失格"),"R",OR(T21="キケン",T21="失格"),"L",AND(R20=15,T20&lt;=13),"L",AND(T20=15,R20&lt;=13),"R",R20=21,"L",T20=21,"R",AND(R20&gt;=15,(R20-T20)&gt;=2),"L",AND(T20&gt;=15,(T20-R20)&gt;=2),"R",TRUE,"打切"),IF(基本情報!$B$16=21,_xlfn.IFS(OR(R20="",T20=""),"",AND(OR(R21="キケン",R21="失格"),OR(T21="キケン",T21="失格")),"",OR(R21="キケン",R21="失格"),"R",OR(T21="キケン",T21="失格"),"L",AND(R20=21,T20&lt;=19),"L",AND(T20=21,R20&lt;=19),"R",R20=30,"L",T20=30,"R",AND(R20&gt;=21,(R20-T20)&gt;=2),"L",AND(T20&gt;=21,(T20-R20)&gt;=2),"R",TRUE,"打切"))),"")</f>
        <v/>
      </c>
      <c r="T21" s="135"/>
      <c r="U21" s="139"/>
      <c r="V21" s="249"/>
      <c r="X21" s="44">
        <v>18</v>
      </c>
    </row>
    <row r="22" spans="2:24" ht="24" customHeight="1" x14ac:dyDescent="0.15">
      <c r="B22" s="246" t="str">
        <f>IF(メンバーチェンジ!C8="",IF(オーダー!C16="","",オーダー!C16),メンバーチェンジ!C8)</f>
        <v/>
      </c>
      <c r="C22" s="251" t="str">
        <f>IF(OR($D$3="キケン",$F$3="キケン"),0,IF(OR(C27="キケン",C27="失格",G27="キケン",G27="失格"),0,IF(E23="","",IF(COUNTIFS($E23:$E27,"L")&gt;2,2,COUNTIFS($E23:$E27,"L")))))</f>
        <v/>
      </c>
      <c r="D22" s="131"/>
      <c r="E22" s="85" t="s">
        <v>27</v>
      </c>
      <c r="F22" s="131"/>
      <c r="G22" s="251" t="str">
        <f>IF(OR($D$3="キケン",$F$3="キケン"),0,IF(OR(C27="キケン",C27="失格",G27="キケン",G27="失格"),0,IF(E23="","",IF(COUNTIFS($E23:$E27,"R")&gt;2,2,COUNTIFS($E23:$E27,"R")))))</f>
        <v/>
      </c>
      <c r="H22" s="247" t="str">
        <f>IF(メンバーチェンジ!E8="",IF(オーダー!E16="","",オーダー!E16),メンバーチェンジ!E8)</f>
        <v/>
      </c>
      <c r="I22" s="246" t="str">
        <f>IF(メンバーチェンジ!F8="",IF(オーダー!F16="","",オーダー!F16),メンバーチェンジ!F8)</f>
        <v/>
      </c>
      <c r="J22" s="251" t="str">
        <f>IF(OR($K$3="キケン",$M$3="キケン"),0,IF(OR(J27="キケン",J27="失格",N27="キケン",N27="失格"),0,IF(L23="","",IF(COUNTIFS($L23:$L27,"L")&gt;2,2,COUNTIFS($L23:$L27,"L")))))</f>
        <v/>
      </c>
      <c r="K22" s="131"/>
      <c r="L22" s="85" t="s">
        <v>27</v>
      </c>
      <c r="M22" s="131"/>
      <c r="N22" s="251" t="str">
        <f>IF(OR($K$3="キケン",$M$3="キケン"),0,IF(OR(J27="キケン",J27="失格",N27="キケン",N27="失格"),0,IF(L23="","",IF(COUNTIFS($L23:$L27,"R")&gt;2,2,COUNTIFS($L23:$L27,"R")))))</f>
        <v/>
      </c>
      <c r="O22" s="247" t="str">
        <f>IF(メンバーチェンジ!H8="",IF(オーダー!H16="","",オーダー!H16),メンバーチェンジ!H8)</f>
        <v/>
      </c>
      <c r="P22" s="246" t="str">
        <f>IF(メンバーチェンジ!I8="",IF(オーダー!I16="","",オーダー!I16),メンバーチェンジ!I8)</f>
        <v/>
      </c>
      <c r="Q22" s="251" t="str">
        <f>IF(OR($R$3="キケン",$T$3="キケン"),0,IF(OR(Q27="キケン",Q27="失格",U27="キケン",U27="失格"),0,IF(S23="","",IF(COUNTIFS($S23:$S27,"L")&gt;2,2,COUNTIFS($S23:$S27,"L")))))</f>
        <v/>
      </c>
      <c r="R22" s="131"/>
      <c r="S22" s="85" t="s">
        <v>27</v>
      </c>
      <c r="T22" s="131"/>
      <c r="U22" s="251" t="str">
        <f>IF(OR($R$3="キケン",$T$3="キケン"),0,IF(OR(Q27="キケン",Q27="失格",U27="キケン",U27="失格"),0,IF(S23="","",IF(COUNTIFS($S23:$S27,"R")&gt;2,2,COUNTIFS($S23:$S27,"R")))))</f>
        <v/>
      </c>
      <c r="V22" s="247" t="str">
        <f>IF(メンバーチェンジ!K8="",IF(オーダー!K16="","",オーダー!K16),メンバーチェンジ!K8)</f>
        <v/>
      </c>
      <c r="X22" s="44">
        <v>19</v>
      </c>
    </row>
    <row r="23" spans="2:24" ht="15.95" customHeight="1" thickBot="1" x14ac:dyDescent="0.2">
      <c r="B23" s="244"/>
      <c r="C23" s="252"/>
      <c r="D23" s="132"/>
      <c r="E23" s="86" t="str" cm="1">
        <f t="array" ref="E23">IFERROR(IF(基本情報!$B$16=15,_xlfn.IFS(OR(D22="",F22=""),"",AND(OR(D23="キケン",D23="失格"),OR(F23="キケン",F23="失格")),"",OR(D23="キケン",D23="失格"),"R",OR(F23="キケン",F23="失格"),"L",AND(D22=15,F22&lt;=13),"L",AND(F22=15,D22&lt;=13),"R",D22=21,"L",F22=21,"R",AND(D22&gt;=15,(D22-F22)&gt;=2),"L",AND(F22&gt;=15,(F22-D22)&gt;=2),"R",TRUE,"打切"),IF(基本情報!$B$16=21,_xlfn.IFS(OR(D22="",F22=""),"",AND(OR(D23="キケン",D23="失格"),OR(F23="キケン",F23="失格")),"",OR(D23="キケン",D23="失格"),"R",OR(F23="キケン",F23="失格"),"L",AND(D22=21,F22&lt;=19),"L",AND(F22=21,D22&lt;=19),"R",D22=30,"L",F22=30,"R",AND(D22&gt;=21,(D22-F22)&gt;=2),"L",AND(F22&gt;=21,(F22-D22)&gt;=2),"R",TRUE,"打切"))),"")</f>
        <v/>
      </c>
      <c r="F23" s="132"/>
      <c r="G23" s="252"/>
      <c r="H23" s="248"/>
      <c r="I23" s="244"/>
      <c r="J23" s="252"/>
      <c r="K23" s="132"/>
      <c r="L23" s="86" t="str" cm="1">
        <f t="array" ref="L23">IFERROR(IF(基本情報!$B$16=15,_xlfn.IFS(OR(K22="",M22=""),"",AND(OR(K23="キケン",K23="失格"),OR(M23="キケン",M23="失格")),"",OR(K23="キケン",K23="失格"),"R",OR(M23="キケン",M23="失格"),"L",AND(K22=15,M22&lt;=13),"L",AND(M22=15,K22&lt;=13),"R",K22=21,"L",M22=21,"R",AND(K22&gt;=15,(K22-M22)&gt;=2),"L",AND(M22&gt;=15,(M22-K22)&gt;=2),"R",TRUE,"打切"),IF(基本情報!$B$16=21,_xlfn.IFS(OR(K22="",M22=""),"",AND(OR(K23="キケン",K23="失格"),OR(M23="キケン",M23="失格")),"",OR(K23="キケン",K23="失格"),"R",OR(M23="キケン",M23="失格"),"L",AND(K22=21,M22&lt;=19),"L",AND(M22=21,K22&lt;=19),"R",K22=30,"L",M22=30,"R",AND(K22&gt;=21,(K22-M22)&gt;=2),"L",AND(M22&gt;=21,(M22-K22)&gt;=2),"R",TRUE,"打切"))),"")</f>
        <v/>
      </c>
      <c r="M23" s="132"/>
      <c r="N23" s="252"/>
      <c r="O23" s="248"/>
      <c r="P23" s="244"/>
      <c r="Q23" s="252"/>
      <c r="R23" s="132"/>
      <c r="S23" s="86" t="str" cm="1">
        <f t="array" ref="S23">IFERROR(IF(基本情報!$B$16=15,_xlfn.IFS(OR(R22="",T22=""),"",AND(OR(R23="キケン",R23="失格"),OR(T23="キケン",T23="失格")),"",OR(R23="キケン",R23="失格"),"R",OR(T23="キケン",T23="失格"),"L",AND(R22=15,T22&lt;=13),"L",AND(T22=15,R22&lt;=13),"R",R22=21,"L",T22=21,"R",AND(R22&gt;=15,(R22-T22)&gt;=2),"L",AND(T22&gt;=15,(T22-R22)&gt;=2),"R",TRUE,"打切"),IF(基本情報!$B$16=21,_xlfn.IFS(OR(R22="",T22=""),"",AND(OR(R23="キケン",R23="失格"),OR(T23="キケン",T23="失格")),"",OR(R23="キケン",R23="失格"),"R",OR(T23="キケン",T23="失格"),"L",AND(R22=21,T22&lt;=19),"L",AND(T22=21,R22&lt;=19),"R",R22=30,"L",T22=30,"R",AND(R22&gt;=21,(R22-T22)&gt;=2),"L",AND(T22&gt;=21,(T22-R22)&gt;=2),"R",TRUE,"打切"))),"")</f>
        <v/>
      </c>
      <c r="T23" s="132"/>
      <c r="U23" s="252"/>
      <c r="V23" s="248"/>
      <c r="X23" s="44">
        <v>20</v>
      </c>
    </row>
    <row r="24" spans="2:24" ht="24" customHeight="1" x14ac:dyDescent="0.15">
      <c r="B24" s="244"/>
      <c r="C24" s="252"/>
      <c r="D24" s="133"/>
      <c r="E24" s="87" t="s">
        <v>27</v>
      </c>
      <c r="F24" s="133"/>
      <c r="G24" s="252"/>
      <c r="H24" s="248"/>
      <c r="I24" s="244"/>
      <c r="J24" s="252"/>
      <c r="K24" s="133"/>
      <c r="L24" s="87" t="s">
        <v>27</v>
      </c>
      <c r="M24" s="133"/>
      <c r="N24" s="252"/>
      <c r="O24" s="248"/>
      <c r="P24" s="244"/>
      <c r="Q24" s="252"/>
      <c r="R24" s="133"/>
      <c r="S24" s="87" t="s">
        <v>27</v>
      </c>
      <c r="T24" s="133"/>
      <c r="U24" s="252"/>
      <c r="V24" s="248"/>
      <c r="X24" s="44">
        <v>21</v>
      </c>
    </row>
    <row r="25" spans="2:24" ht="15.95" customHeight="1" thickBot="1" x14ac:dyDescent="0.2">
      <c r="B25" s="244" t="str">
        <f>IF(メンバーチェンジ!C9="",IF(オーダー!C17="","",オーダー!C17),メンバーチェンジ!C9)</f>
        <v/>
      </c>
      <c r="C25" s="252"/>
      <c r="D25" s="132"/>
      <c r="E25" s="86" t="str" cm="1">
        <f t="array" ref="E25">IFERROR(IF(基本情報!$B$16=15,_xlfn.IFS(OR(D24="",F24=""),"",AND(OR(D25="キケン",D25="失格"),OR(F25="キケン",F25="失格")),"",OR(D25="キケン",D25="失格"),"R",OR(F25="キケン",F25="失格"),"L",AND(D24=15,F24&lt;=13),"L",AND(F24=15,D24&lt;=13),"R",D24=21,"L",F24=21,"R",AND(D24&gt;=15,(D24-F24)&gt;=2),"L",AND(F24&gt;=15,(F24-D24)&gt;=2),"R",TRUE,"打切"),IF(基本情報!$B$16=21,_xlfn.IFS(OR(D24="",F24=""),"",AND(OR(D25="キケン",D25="失格"),OR(F25="キケン",F25="失格")),"",OR(D25="キケン",D25="失格"),"R",OR(F25="キケン",F25="失格"),"L",AND(D24=21,F24&lt;=19),"L",AND(F24=21,D24&lt;=19),"R",D24=30,"L",F24=30,"R",AND(D24&gt;=21,(D24-F24)&gt;=2),"L",AND(F24&gt;=21,(F24-D24)&gt;=2),"R",TRUE,"打切"))),"")</f>
        <v/>
      </c>
      <c r="F25" s="132"/>
      <c r="G25" s="252"/>
      <c r="H25" s="248" t="str">
        <f>IF(メンバーチェンジ!E9="",IF(オーダー!E17="","",オーダー!E17),メンバーチェンジ!E9)</f>
        <v/>
      </c>
      <c r="I25" s="244" t="str">
        <f>IF(メンバーチェンジ!F9="",IF(オーダー!F17="","",オーダー!F17),メンバーチェンジ!F9)</f>
        <v/>
      </c>
      <c r="J25" s="252"/>
      <c r="K25" s="132"/>
      <c r="L25" s="86" t="str" cm="1">
        <f t="array" ref="L25">IFERROR(IF(基本情報!$B$16=15,_xlfn.IFS(OR(K24="",M24=""),"",AND(OR(K25="キケン",K25="失格"),OR(M25="キケン",M25="失格")),"",OR(K25="キケン",K25="失格"),"R",OR(M25="キケン",M25="失格"),"L",AND(K24=15,M24&lt;=13),"L",AND(M24=15,K24&lt;=13),"R",K24=21,"L",M24=21,"R",AND(K24&gt;=15,(K24-M24)&gt;=2),"L",AND(M24&gt;=15,(M24-K24)&gt;=2),"R",TRUE,"打切"),IF(基本情報!$B$16=21,_xlfn.IFS(OR(K24="",M24=""),"",AND(OR(K25="キケン",K25="失格"),OR(M25="キケン",M25="失格")),"",OR(K25="キケン",K25="失格"),"R",OR(M25="キケン",M25="失格"),"L",AND(K24=21,M24&lt;=19),"L",AND(M24=21,K24&lt;=19),"R",K24=30,"L",M24=30,"R",AND(K24&gt;=21,(K24-M24)&gt;=2),"L",AND(M24&gt;=21,(M24-K24)&gt;=2),"R",TRUE,"打切"))),"")</f>
        <v/>
      </c>
      <c r="M25" s="132"/>
      <c r="N25" s="252"/>
      <c r="O25" s="248" t="str">
        <f>IF(メンバーチェンジ!H9="",IF(オーダー!H17="","",オーダー!H17),メンバーチェンジ!H9)</f>
        <v/>
      </c>
      <c r="P25" s="244" t="str">
        <f>IF(メンバーチェンジ!I9="",IF(オーダー!I17="","",オーダー!I17),メンバーチェンジ!I9)</f>
        <v/>
      </c>
      <c r="Q25" s="252"/>
      <c r="R25" s="132"/>
      <c r="S25" s="86" t="str" cm="1">
        <f t="array" ref="S25">IFERROR(IF(基本情報!$B$16=15,_xlfn.IFS(OR(R24="",T24=""),"",AND(OR(R25="キケン",R25="失格"),OR(T25="キケン",T25="失格")),"",OR(R25="キケン",R25="失格"),"R",OR(T25="キケン",T25="失格"),"L",AND(R24=15,T24&lt;=13),"L",AND(T24=15,R24&lt;=13),"R",R24=21,"L",T24=21,"R",AND(R24&gt;=15,(R24-T24)&gt;=2),"L",AND(T24&gt;=15,(T24-R24)&gt;=2),"R",TRUE,"打切"),IF(基本情報!$B$16=21,_xlfn.IFS(OR(R24="",T24=""),"",AND(OR(R25="キケン",R25="失格"),OR(T25="キケン",T25="失格")),"",OR(R25="キケン",R25="失格"),"R",OR(T25="キケン",T25="失格"),"L",AND(R24=21,T24&lt;=19),"L",AND(T24=21,R24&lt;=19),"R",R24=30,"L",T24=30,"R",AND(R24&gt;=21,(R24-T24)&gt;=2),"L",AND(T24&gt;=21,(T24-R24)&gt;=2),"R",TRUE,"打切"))),"")</f>
        <v/>
      </c>
      <c r="T25" s="132"/>
      <c r="U25" s="252"/>
      <c r="V25" s="248" t="str">
        <f>IF(メンバーチェンジ!K9="",IF(オーダー!K17="","",オーダー!K17),メンバーチェンジ!K9)</f>
        <v/>
      </c>
      <c r="X25" s="44">
        <v>22</v>
      </c>
    </row>
    <row r="26" spans="2:24" ht="24" customHeight="1" x14ac:dyDescent="0.15">
      <c r="B26" s="244"/>
      <c r="C26" s="252"/>
      <c r="D26" s="134"/>
      <c r="E26" s="88" t="s">
        <v>27</v>
      </c>
      <c r="F26" s="134"/>
      <c r="G26" s="252"/>
      <c r="H26" s="248"/>
      <c r="I26" s="244"/>
      <c r="J26" s="252"/>
      <c r="K26" s="134"/>
      <c r="L26" s="88" t="s">
        <v>27</v>
      </c>
      <c r="M26" s="134"/>
      <c r="N26" s="252"/>
      <c r="O26" s="248"/>
      <c r="P26" s="244"/>
      <c r="Q26" s="252"/>
      <c r="R26" s="134"/>
      <c r="S26" s="88" t="s">
        <v>27</v>
      </c>
      <c r="T26" s="134"/>
      <c r="U26" s="252"/>
      <c r="V26" s="248"/>
      <c r="X26" s="44">
        <v>23</v>
      </c>
    </row>
    <row r="27" spans="2:24" ht="15.95" customHeight="1" thickBot="1" x14ac:dyDescent="0.2">
      <c r="B27" s="245"/>
      <c r="C27" s="139"/>
      <c r="D27" s="135"/>
      <c r="E27" s="86" t="str" cm="1">
        <f t="array" ref="E27">IFERROR(IF(基本情報!$B$16=15,_xlfn.IFS(OR(D26="",F26=""),"",AND(OR(D27="キケン",D27="失格"),OR(F27="キケン",F27="失格")),"",OR(D27="キケン",D27="失格"),"R",OR(F27="キケン",F27="失格"),"L",AND(D26=15,F26&lt;=13),"L",AND(F26=15,D26&lt;=13),"R",D26=21,"L",F26=21,"R",AND(D26&gt;=15,(D26-F26)&gt;=2),"L",AND(F26&gt;=15,(F26-D26)&gt;=2),"R",TRUE,"打切"),IF(基本情報!$B$16=21,_xlfn.IFS(OR(D26="",F26=""),"",AND(OR(D27="キケン",D27="失格"),OR(F27="キケン",F27="失格")),"",OR(D27="キケン",D27="失格"),"R",OR(F27="キケン",F27="失格"),"L",AND(D26=21,F26&lt;=19),"L",AND(F26=21,D26&lt;=19),"R",D26=30,"L",F26=30,"R",AND(D26&gt;=21,(D26-F26)&gt;=2),"L",AND(F26&gt;=21,(F26-D26)&gt;=2),"R",TRUE,"打切"))),"")</f>
        <v/>
      </c>
      <c r="F27" s="135"/>
      <c r="G27" s="139"/>
      <c r="H27" s="249"/>
      <c r="I27" s="245"/>
      <c r="J27" s="139"/>
      <c r="K27" s="135"/>
      <c r="L27" s="86" t="str" cm="1">
        <f t="array" ref="L27">IFERROR(IF(基本情報!$B$16=15,_xlfn.IFS(OR(K26="",M26=""),"",AND(OR(K27="キケン",K27="失格"),OR(M27="キケン",M27="失格")),"",OR(K27="キケン",K27="失格"),"R",OR(M27="キケン",M27="失格"),"L",AND(K26=15,M26&lt;=13),"L",AND(M26=15,K26&lt;=13),"R",K26=21,"L",M26=21,"R",AND(K26&gt;=15,(K26-M26)&gt;=2),"L",AND(M26&gt;=15,(M26-K26)&gt;=2),"R",TRUE,"打切"),IF(基本情報!$B$16=21,_xlfn.IFS(OR(K26="",M26=""),"",AND(OR(K27="キケン",K27="失格"),OR(M27="キケン",M27="失格")),"",OR(K27="キケン",K27="失格"),"R",OR(M27="キケン",M27="失格"),"L",AND(K26=21,M26&lt;=19),"L",AND(M26=21,K26&lt;=19),"R",K26=30,"L",M26=30,"R",AND(K26&gt;=21,(K26-M26)&gt;=2),"L",AND(M26&gt;=21,(M26-K26)&gt;=2),"R",TRUE,"打切"))),"")</f>
        <v/>
      </c>
      <c r="M27" s="135"/>
      <c r="N27" s="139"/>
      <c r="O27" s="249"/>
      <c r="P27" s="245"/>
      <c r="Q27" s="139"/>
      <c r="R27" s="135"/>
      <c r="S27" s="86" t="str" cm="1">
        <f t="array" ref="S27">IFERROR(IF(基本情報!$B$16=15,_xlfn.IFS(OR(R26="",T26=""),"",AND(OR(R27="キケン",R27="失格"),OR(T27="キケン",T27="失格")),"",OR(R27="キケン",R27="失格"),"R",OR(T27="キケン",T27="失格"),"L",AND(R26=15,T26&lt;=13),"L",AND(T26=15,R26&lt;=13),"R",R26=21,"L",T26=21,"R",AND(R26&gt;=15,(R26-T26)&gt;=2),"L",AND(T26&gt;=15,(T26-R26)&gt;=2),"R",TRUE,"打切"),IF(基本情報!$B$16=21,_xlfn.IFS(OR(R26="",T26=""),"",AND(OR(R27="キケン",R27="失格"),OR(T27="キケン",T27="失格")),"",OR(R27="キケン",R27="失格"),"R",OR(T27="キケン",T27="失格"),"L",AND(R26=21,T26&lt;=19),"L",AND(T26=21,R26&lt;=19),"R",R26=30,"L",T26=30,"R",AND(R26&gt;=21,(R26-T26)&gt;=2),"L",AND(T26&gt;=21,(T26-R26)&gt;=2),"R",TRUE,"打切"))),"")</f>
        <v/>
      </c>
      <c r="T27" s="135"/>
      <c r="U27" s="139"/>
      <c r="V27" s="249"/>
      <c r="X27" s="44">
        <v>24</v>
      </c>
    </row>
    <row r="28" spans="2:24" ht="24" customHeight="1" x14ac:dyDescent="0.15">
      <c r="B28" s="246" t="str">
        <f>IF(メンバーチェンジ!C10="",IF(オーダー!C18="","",オーダー!C18),メンバーチェンジ!C10)</f>
        <v/>
      </c>
      <c r="C28" s="251" t="str">
        <f>IF(OR($D$3="キケン",$F$3="キケン"),0,IF(OR(C33="キケン",C33="失格",G33="キケン",G33="失格"),0,IF(E29="","",IF(COUNTIFS($E29:$E33,"L")&gt;2,2,COUNTIFS($E29:$E33,"L")))))</f>
        <v/>
      </c>
      <c r="D28" s="131"/>
      <c r="E28" s="85" t="s">
        <v>27</v>
      </c>
      <c r="F28" s="131"/>
      <c r="G28" s="251" t="str">
        <f>IF(OR($D$3="キケン",$F$3="キケン"),0,IF(OR(C33="キケン",C33="失格",G33="キケン",G33="失格"),0,IF(E29="","",IF(COUNTIFS($E29:$E33,"R")&gt;2,2,COUNTIFS($E29:$E33,"R")))))</f>
        <v/>
      </c>
      <c r="H28" s="247" t="str">
        <f>IF(メンバーチェンジ!E10="",IF(オーダー!E18="","",オーダー!E18),メンバーチェンジ!E10)</f>
        <v/>
      </c>
      <c r="I28" s="246" t="str">
        <f>IF(メンバーチェンジ!F10="",IF(オーダー!F18="","",オーダー!F18),メンバーチェンジ!F10)</f>
        <v/>
      </c>
      <c r="J28" s="251" t="str">
        <f>IF(OR($K$3="キケン",$M$3="キケン"),0,IF(OR(J33="キケン",J33="失格",N33="キケン",N33="失格"),0,IF(L29="","",IF(COUNTIFS($L29:$L33,"L")&gt;2,2,COUNTIFS($L29:$L33,"L")))))</f>
        <v/>
      </c>
      <c r="K28" s="131"/>
      <c r="L28" s="85" t="s">
        <v>27</v>
      </c>
      <c r="M28" s="131"/>
      <c r="N28" s="251" t="str">
        <f>IF(OR($K$3="キケン",$M$3="キケン"),0,IF(OR(J33="キケン",J33="失格",N33="キケン",N33="失格"),0,IF(L29="","",IF(COUNTIFS($L29:$L33,"R")&gt;2,2,COUNTIFS($L29:$L33,"R")))))</f>
        <v/>
      </c>
      <c r="O28" s="247" t="str">
        <f>IF(メンバーチェンジ!H10="",IF(オーダー!H18="","",オーダー!H18),メンバーチェンジ!H10)</f>
        <v/>
      </c>
      <c r="P28" s="246" t="str">
        <f>IF(メンバーチェンジ!I10="",IF(オーダー!I18="","",オーダー!I18),メンバーチェンジ!I10)</f>
        <v/>
      </c>
      <c r="Q28" s="251" t="str">
        <f>IF(OR($R$3="キケン",$T$3="キケン"),0,IF(OR(Q33="キケン",Q33="失格",U33="キケン",U33="失格"),0,IF(S29="","",IF(COUNTIFS($S29:$S33,"L")&gt;2,2,COUNTIFS($S29:$S33,"L")))))</f>
        <v/>
      </c>
      <c r="R28" s="131"/>
      <c r="S28" s="85" t="s">
        <v>27</v>
      </c>
      <c r="T28" s="131"/>
      <c r="U28" s="251" t="str">
        <f>IF(OR($R$3="キケン",$T$3="キケン"),0,IF(OR(Q33="キケン",Q33="失格",U33="キケン",U33="失格"),0,IF(S29="","",IF(COUNTIFS($S29:$S33,"R")&gt;2,2,COUNTIFS($S29:$S33,"R")))))</f>
        <v/>
      </c>
      <c r="V28" s="247" t="str">
        <f>IF(メンバーチェンジ!K10="",IF(オーダー!K18="","",オーダー!K18),メンバーチェンジ!K10)</f>
        <v/>
      </c>
      <c r="X28" s="44">
        <v>25</v>
      </c>
    </row>
    <row r="29" spans="2:24" ht="15.95" customHeight="1" thickBot="1" x14ac:dyDescent="0.2">
      <c r="B29" s="244"/>
      <c r="C29" s="252"/>
      <c r="D29" s="132"/>
      <c r="E29" s="86" t="str" cm="1">
        <f t="array" ref="E29">IFERROR(IF(基本情報!$B$16=15,_xlfn.IFS(OR(D28="",F28=""),"",AND(OR(D29="キケン",D29="失格"),OR(F29="キケン",F29="失格")),"",OR(D29="キケン",D29="失格"),"R",OR(F29="キケン",F29="失格"),"L",AND(D28=15,F28&lt;=13),"L",AND(F28=15,D28&lt;=13),"R",D28=21,"L",F28=21,"R",AND(D28&gt;=15,(D28-F28)&gt;=2),"L",AND(F28&gt;=15,(F28-D28)&gt;=2),"R",TRUE,"打切"),IF(基本情報!$B$16=21,_xlfn.IFS(OR(D28="",F28=""),"",AND(OR(D29="キケン",D29="失格"),OR(F29="キケン",F29="失格")),"",OR(D29="キケン",D29="失格"),"R",OR(F29="キケン",F29="失格"),"L",AND(D28=21,F28&lt;=19),"L",AND(F28=21,D28&lt;=19),"R",D28=30,"L",F28=30,"R",AND(D28&gt;=21,(D28-F28)&gt;=2),"L",AND(F28&gt;=21,(F28-D28)&gt;=2),"R",TRUE,"打切"))),"")</f>
        <v/>
      </c>
      <c r="F29" s="132"/>
      <c r="G29" s="252"/>
      <c r="H29" s="248"/>
      <c r="I29" s="244"/>
      <c r="J29" s="252"/>
      <c r="K29" s="132"/>
      <c r="L29" s="86" t="str" cm="1">
        <f t="array" ref="L29">IFERROR(IF(基本情報!$B$16=15,_xlfn.IFS(OR(K28="",M28=""),"",AND(OR(K29="キケン",K29="失格"),OR(M29="キケン",M29="失格")),"",OR(K29="キケン",K29="失格"),"R",OR(M29="キケン",M29="失格"),"L",AND(K28=15,M28&lt;=13),"L",AND(M28=15,K28&lt;=13),"R",K28=21,"L",M28=21,"R",AND(K28&gt;=15,(K28-M28)&gt;=2),"L",AND(M28&gt;=15,(M28-K28)&gt;=2),"R",TRUE,"打切"),IF(基本情報!$B$16=21,_xlfn.IFS(OR(K28="",M28=""),"",AND(OR(K29="キケン",K29="失格"),OR(M29="キケン",M29="失格")),"",OR(K29="キケン",K29="失格"),"R",OR(M29="キケン",M29="失格"),"L",AND(K28=21,M28&lt;=19),"L",AND(M28=21,K28&lt;=19),"R",K28=30,"L",M28=30,"R",AND(K28&gt;=21,(K28-M28)&gt;=2),"L",AND(M28&gt;=21,(M28-K28)&gt;=2),"R",TRUE,"打切"))),"")</f>
        <v/>
      </c>
      <c r="M29" s="132"/>
      <c r="N29" s="252"/>
      <c r="O29" s="248"/>
      <c r="P29" s="244"/>
      <c r="Q29" s="252"/>
      <c r="R29" s="132"/>
      <c r="S29" s="86" t="str" cm="1">
        <f t="array" ref="S29">IFERROR(IF(基本情報!$B$16=15,_xlfn.IFS(OR(R28="",T28=""),"",AND(OR(R29="キケン",R29="失格"),OR(T29="キケン",T29="失格")),"",OR(R29="キケン",R29="失格"),"R",OR(T29="キケン",T29="失格"),"L",AND(R28=15,T28&lt;=13),"L",AND(T28=15,R28&lt;=13),"R",R28=21,"L",T28=21,"R",AND(R28&gt;=15,(R28-T28)&gt;=2),"L",AND(T28&gt;=15,(T28-R28)&gt;=2),"R",TRUE,"打切"),IF(基本情報!$B$16=21,_xlfn.IFS(OR(R28="",T28=""),"",AND(OR(R29="キケン",R29="失格"),OR(T29="キケン",T29="失格")),"",OR(R29="キケン",R29="失格"),"R",OR(T29="キケン",T29="失格"),"L",AND(R28=21,T28&lt;=19),"L",AND(T28=21,R28&lt;=19),"R",R28=30,"L",T28=30,"R",AND(R28&gt;=21,(R28-T28)&gt;=2),"L",AND(T28&gt;=21,(T28-R28)&gt;=2),"R",TRUE,"打切"))),"")</f>
        <v/>
      </c>
      <c r="T29" s="132"/>
      <c r="U29" s="252"/>
      <c r="V29" s="248"/>
      <c r="X29" s="44">
        <v>26</v>
      </c>
    </row>
    <row r="30" spans="2:24" ht="24" customHeight="1" x14ac:dyDescent="0.15">
      <c r="B30" s="244"/>
      <c r="C30" s="252"/>
      <c r="D30" s="133"/>
      <c r="E30" s="87" t="s">
        <v>27</v>
      </c>
      <c r="F30" s="133"/>
      <c r="G30" s="252"/>
      <c r="H30" s="248"/>
      <c r="I30" s="244"/>
      <c r="J30" s="252"/>
      <c r="K30" s="133"/>
      <c r="L30" s="87" t="s">
        <v>27</v>
      </c>
      <c r="M30" s="133"/>
      <c r="N30" s="252"/>
      <c r="O30" s="248"/>
      <c r="P30" s="244"/>
      <c r="Q30" s="252"/>
      <c r="R30" s="133"/>
      <c r="S30" s="87" t="s">
        <v>27</v>
      </c>
      <c r="T30" s="133"/>
      <c r="U30" s="252"/>
      <c r="V30" s="248"/>
      <c r="X30" s="44">
        <v>27</v>
      </c>
    </row>
    <row r="31" spans="2:24" ht="15.95" customHeight="1" thickBot="1" x14ac:dyDescent="0.2">
      <c r="B31" s="244"/>
      <c r="C31" s="252"/>
      <c r="D31" s="132"/>
      <c r="E31" s="86" t="str" cm="1">
        <f t="array" ref="E31">IFERROR(IF(基本情報!$B$16=15,_xlfn.IFS(OR(D30="",F30=""),"",AND(OR(D31="キケン",D31="失格"),OR(F31="キケン",F31="失格")),"",OR(D31="キケン",D31="失格"),"R",OR(F31="キケン",F31="失格"),"L",AND(D30=15,F30&lt;=13),"L",AND(F30=15,D30&lt;=13),"R",D30=21,"L",F30=21,"R",AND(D30&gt;=15,(D30-F30)&gt;=2),"L",AND(F30&gt;=15,(F30-D30)&gt;=2),"R",TRUE,"打切"),IF(基本情報!$B$16=21,_xlfn.IFS(OR(D30="",F30=""),"",AND(OR(D31="キケン",D31="失格"),OR(F31="キケン",F31="失格")),"",OR(D31="キケン",D31="失格"),"R",OR(F31="キケン",F31="失格"),"L",AND(D30=21,F30&lt;=19),"L",AND(F30=21,D30&lt;=19),"R",D30=30,"L",F30=30,"R",AND(D30&gt;=21,(D30-F30)&gt;=2),"L",AND(F30&gt;=21,(F30-D30)&gt;=2),"R",TRUE,"打切"))),"")</f>
        <v/>
      </c>
      <c r="F31" s="132"/>
      <c r="G31" s="252"/>
      <c r="H31" s="248"/>
      <c r="I31" s="244"/>
      <c r="J31" s="252"/>
      <c r="K31" s="132"/>
      <c r="L31" s="86" t="str" cm="1">
        <f t="array" ref="L31">IFERROR(IF(基本情報!$B$16=15,_xlfn.IFS(OR(K30="",M30=""),"",AND(OR(K31="キケン",K31="失格"),OR(M31="キケン",M31="失格")),"",OR(K31="キケン",K31="失格"),"R",OR(M31="キケン",M31="失格"),"L",AND(K30=15,M30&lt;=13),"L",AND(M30=15,K30&lt;=13),"R",K30=21,"L",M30=21,"R",AND(K30&gt;=15,(K30-M30)&gt;=2),"L",AND(M30&gt;=15,(M30-K30)&gt;=2),"R",TRUE,"打切"),IF(基本情報!$B$16=21,_xlfn.IFS(OR(K30="",M30=""),"",AND(OR(K31="キケン",K31="失格"),OR(M31="キケン",M31="失格")),"",OR(K31="キケン",K31="失格"),"R",OR(M31="キケン",M31="失格"),"L",AND(K30=21,M30&lt;=19),"L",AND(M30=21,K30&lt;=19),"R",K30=30,"L",M30=30,"R",AND(K30&gt;=21,(K30-M30)&gt;=2),"L",AND(M30&gt;=21,(M30-K30)&gt;=2),"R",TRUE,"打切"))),"")</f>
        <v/>
      </c>
      <c r="M31" s="132"/>
      <c r="N31" s="252"/>
      <c r="O31" s="248"/>
      <c r="P31" s="244"/>
      <c r="Q31" s="252"/>
      <c r="R31" s="132"/>
      <c r="S31" s="86" t="str" cm="1">
        <f t="array" ref="S31">IFERROR(IF(基本情報!$B$16=15,_xlfn.IFS(OR(R30="",T30=""),"",AND(OR(R31="キケン",R31="失格"),OR(T31="キケン",T31="失格")),"",OR(R31="キケン",R31="失格"),"R",OR(T31="キケン",T31="失格"),"L",AND(R30=15,T30&lt;=13),"L",AND(T30=15,R30&lt;=13),"R",R30=21,"L",T30=21,"R",AND(R30&gt;=15,(R30-T30)&gt;=2),"L",AND(T30&gt;=15,(T30-R30)&gt;=2),"R",TRUE,"打切"),IF(基本情報!$B$16=21,_xlfn.IFS(OR(R30="",T30=""),"",AND(OR(R31="キケン",R31="失格"),OR(T31="キケン",T31="失格")),"",OR(R31="キケン",R31="失格"),"R",OR(T31="キケン",T31="失格"),"L",AND(R30=21,T30&lt;=19),"L",AND(T30=21,R30&lt;=19),"R",R30=30,"L",T30=30,"R",AND(R30&gt;=21,(R30-T30)&gt;=2),"L",AND(T30&gt;=21,(T30-R30)&gt;=2),"R",TRUE,"打切"))),"")</f>
        <v/>
      </c>
      <c r="T31" s="132"/>
      <c r="U31" s="252"/>
      <c r="V31" s="248"/>
      <c r="X31" s="44">
        <v>28</v>
      </c>
    </row>
    <row r="32" spans="2:24" ht="24" customHeight="1" x14ac:dyDescent="0.15">
      <c r="B32" s="244"/>
      <c r="C32" s="252"/>
      <c r="D32" s="134"/>
      <c r="E32" s="88" t="s">
        <v>27</v>
      </c>
      <c r="F32" s="134"/>
      <c r="G32" s="252"/>
      <c r="H32" s="248"/>
      <c r="I32" s="244"/>
      <c r="J32" s="252"/>
      <c r="K32" s="134"/>
      <c r="L32" s="88" t="s">
        <v>27</v>
      </c>
      <c r="M32" s="134"/>
      <c r="N32" s="252"/>
      <c r="O32" s="248"/>
      <c r="P32" s="244"/>
      <c r="Q32" s="252"/>
      <c r="R32" s="134"/>
      <c r="S32" s="88" t="s">
        <v>27</v>
      </c>
      <c r="T32" s="134"/>
      <c r="U32" s="252"/>
      <c r="V32" s="248"/>
      <c r="X32" s="44">
        <v>29</v>
      </c>
    </row>
    <row r="33" spans="2:24" ht="15.95" customHeight="1" thickBot="1" x14ac:dyDescent="0.2">
      <c r="B33" s="250"/>
      <c r="C33" s="140"/>
      <c r="D33" s="136"/>
      <c r="E33" s="89" t="str" cm="1">
        <f t="array" ref="E33">IFERROR(IF(基本情報!$B$16=15,_xlfn.IFS(OR(D32="",F32=""),"",AND(OR(D33="キケン",D33="失格"),OR(F33="キケン",F33="失格")),"",OR(D33="キケン",D33="失格"),"R",OR(F33="キケン",F33="失格"),"L",AND(D32=15,F32&lt;=13),"L",AND(F32=15,D32&lt;=13),"R",D32=21,"L",F32=21,"R",AND(D32&gt;=15,(D32-F32)&gt;=2),"L",AND(F32&gt;=15,(F32-D32)&gt;=2),"R",TRUE,"打切"),IF(基本情報!$B$16=21,_xlfn.IFS(OR(D32="",F32=""),"",AND(OR(D33="キケン",D33="失格"),OR(F33="キケン",F33="失格")),"",OR(D33="キケン",D33="失格"),"R",OR(F33="キケン",F33="失格"),"L",AND(D32=21,F32&lt;=19),"L",AND(F32=21,D32&lt;=19),"R",D32=30,"L",F32=30,"R",AND(D32&gt;=21,(D32-F32)&gt;=2),"L",AND(F32&gt;=21,(F32-D32)&gt;=2),"R",TRUE,"打切"))),"")</f>
        <v/>
      </c>
      <c r="F33" s="136"/>
      <c r="G33" s="140"/>
      <c r="H33" s="253"/>
      <c r="I33" s="250"/>
      <c r="J33" s="140"/>
      <c r="K33" s="136"/>
      <c r="L33" s="89" t="str" cm="1">
        <f t="array" ref="L33">IFERROR(IF(基本情報!$B$16=15,_xlfn.IFS(OR(K32="",M32=""),"",AND(OR(K33="キケン",K33="失格"),OR(M33="キケン",M33="失格")),"",OR(K33="キケン",K33="失格"),"R",OR(M33="キケン",M33="失格"),"L",AND(K32=15,M32&lt;=13),"L",AND(M32=15,K32&lt;=13),"R",K32=21,"L",M32=21,"R",AND(K32&gt;=15,(K32-M32)&gt;=2),"L",AND(M32&gt;=15,(M32-K32)&gt;=2),"R",TRUE,"打切"),IF(基本情報!$B$16=21,_xlfn.IFS(OR(K32="",M32=""),"",AND(OR(K33="キケン",K33="失格"),OR(M33="キケン",M33="失格")),"",OR(K33="キケン",K33="失格"),"R",OR(M33="キケン",M33="失格"),"L",AND(K32=21,M32&lt;=19),"L",AND(M32=21,K32&lt;=19),"R",K32=30,"L",M32=30,"R",AND(K32&gt;=21,(K32-M32)&gt;=2),"L",AND(M32&gt;=21,(M32-K32)&gt;=2),"R",TRUE,"打切"))),"")</f>
        <v/>
      </c>
      <c r="M33" s="136"/>
      <c r="N33" s="140"/>
      <c r="O33" s="253"/>
      <c r="P33" s="250"/>
      <c r="Q33" s="140"/>
      <c r="R33" s="136"/>
      <c r="S33" s="89" t="str" cm="1">
        <f t="array" ref="S33">IFERROR(IF(基本情報!$B$16=15,_xlfn.IFS(OR(R32="",T32=""),"",AND(OR(R33="キケン",R33="失格"),OR(T33="キケン",T33="失格")),"",OR(R33="キケン",R33="失格"),"R",OR(T33="キケン",T33="失格"),"L",AND(R32=15,T32&lt;=13),"L",AND(T32=15,R32&lt;=13),"R",R32=21,"L",T32=21,"R",AND(R32&gt;=15,(R32-T32)&gt;=2),"L",AND(T32&gt;=15,(T32-R32)&gt;=2),"R",TRUE,"打切"),IF(基本情報!$B$16=21,_xlfn.IFS(OR(R32="",T32=""),"",AND(OR(R33="キケン",R33="失格"),OR(T33="キケン",T33="失格")),"",OR(R33="キケン",R33="失格"),"R",OR(T33="キケン",T33="失格"),"L",AND(R32=21,T32&lt;=19),"L",AND(T32=21,R32&lt;=19),"R",R32=30,"L",T32=30,"R",AND(R32&gt;=21,(R32-T32)&gt;=2),"L",AND(T32&gt;=21,(T32-R32)&gt;=2),"R",TRUE,"打切"))),"")</f>
        <v/>
      </c>
      <c r="T33" s="136"/>
      <c r="U33" s="140"/>
      <c r="V33" s="253"/>
      <c r="X33" s="44">
        <v>30</v>
      </c>
    </row>
    <row r="34" spans="2:24" ht="19.5" thickTop="1" x14ac:dyDescent="0.15"/>
  </sheetData>
  <sheetProtection algorithmName="SHA-512" hashValue="DxHHkvpZYAXEruFdJybZqBxOTFcQkRm9frkKPgGkBRhZxgSTtvFek5cA/D1gYxuB1MFVrw1fHmPHkfoV1cxllA==" saltValue="xkvd2VFGkrFU9ssQCbjRtQ==" spinCount="100000" sheet="1" objects="1" scenarios="1" selectLockedCells="1"/>
  <mergeCells count="84">
    <mergeCell ref="P28:P33"/>
    <mergeCell ref="Q28:Q32"/>
    <mergeCell ref="U28:U32"/>
    <mergeCell ref="V28:V33"/>
    <mergeCell ref="P22:P24"/>
    <mergeCell ref="Q22:Q26"/>
    <mergeCell ref="U22:U26"/>
    <mergeCell ref="V22:V24"/>
    <mergeCell ref="P25:P27"/>
    <mergeCell ref="V25:V27"/>
    <mergeCell ref="P10:P15"/>
    <mergeCell ref="Q10:Q14"/>
    <mergeCell ref="U10:U14"/>
    <mergeCell ref="V10:V15"/>
    <mergeCell ref="P16:P18"/>
    <mergeCell ref="Q16:Q20"/>
    <mergeCell ref="U16:U20"/>
    <mergeCell ref="V16:V18"/>
    <mergeCell ref="P19:P21"/>
    <mergeCell ref="V19:V21"/>
    <mergeCell ref="P2:P3"/>
    <mergeCell ref="Q2:Q3"/>
    <mergeCell ref="U2:U3"/>
    <mergeCell ref="V2:V3"/>
    <mergeCell ref="P4:P9"/>
    <mergeCell ref="Q4:Q8"/>
    <mergeCell ref="U4:U8"/>
    <mergeCell ref="V4:V9"/>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K23 M23 K25 M25 J15:K15 M15:N15 K11 M11 K13 M13 J9:K9 M9:N9 K5 M5 K7 M7 J21:K21 M21:N21 K17 M17 K19 M19 J33:K33 M33:N33 K29 M29 K31 M31 F9:G9 J27:K27 D5 F5 D7 F7 C21:D21 F21:G21 D17 F17 D19 F19 C27:D27 F27:G27 D23 F23 D25 F25 C15:D15 F15:G15 D11 F11 D13 F13 C33:D33 F33:G33 D29 F29 D31 F31 T27:U27 C9:D9 R23 T23 R25 T25 Q15:R15 T15:U15 R11 T11 R13 T13 Q9:R9 T9:U9 R5 T5 R7 T7 Q21:R21 T21:U21 R17 T17 R19 T19 Q33:R33 Q27:R27 R29 T29 R31 T31 M27:N27 T33:U33" xr:uid="{75D3D8E2-C203-4B8D-B64C-D91ED24829A1}">
      <formula1>"キケン, 失格"</formula1>
    </dataValidation>
    <dataValidation type="list" allowBlank="1" showInputMessage="1" showErrorMessage="1" sqref="K3 M3 D3 F3 R3 T3" xr:uid="{233BAD5E-69AB-48B3-A88B-45594362AED0}">
      <formula1>"キケン"</formula1>
    </dataValidation>
    <dataValidation type="list" allowBlank="1" showInputMessage="1" showErrorMessage="1" sqref="D4 D6 D8 D10 D12 D14 D16 D18 D20 D22 D24 D26 D28 D30 D32 F32 F30 F28 F26 F24 F22 F20 F18 F16 F14 F12 F10 F8 F6 F4 K4 K6 K8 K10 K12 K14 K16 K18 K20 K22 K24 K26 K28 K30 K32 M4 M6 M8 M10 M12 M14 M16 M18 M20 M22 M24 M26 M28 M30 M32 R32 R30 R28 R26 R24 R22 R20 R18 R16 R14 R12 R10 R8 R6 R4 T4 T6 T8 T10 T12 T14 T16 T18 T20 T22 T24 T26 T28 T30 T32" xr:uid="{45E5AB90-3576-423A-AA98-09C3D8887999}">
      <formula1>$X$4:$X$33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ED36-AC48-4C89-81EF-73AD849235ED}">
  <sheetPr codeName="Sheet7">
    <tabColor rgb="FFFFC000"/>
  </sheetPr>
  <dimension ref="A1:X34"/>
  <sheetViews>
    <sheetView showGridLines="0" zoomScale="80" zoomScaleNormal="80" workbookViewId="0">
      <selection activeCell="D3" sqref="D3"/>
    </sheetView>
  </sheetViews>
  <sheetFormatPr defaultColWidth="0" defaultRowHeight="18.75" zeroHeight="1" x14ac:dyDescent="0.15"/>
  <cols>
    <col min="1" max="1" width="2.6328125" style="44" customWidth="1"/>
    <col min="2" max="2" width="16.6328125" style="44" customWidth="1"/>
    <col min="3" max="3" width="4.6328125" style="44" customWidth="1"/>
    <col min="4" max="4" width="4.6328125" style="45" customWidth="1"/>
    <col min="5" max="5" width="4.6328125" style="44" customWidth="1"/>
    <col min="6" max="6" width="4.6328125" style="45" customWidth="1"/>
    <col min="7" max="7" width="4.6328125" style="44" customWidth="1"/>
    <col min="8" max="9" width="16.6328125" style="44" customWidth="1"/>
    <col min="10" max="10" width="4.6328125" style="44" customWidth="1"/>
    <col min="11" max="11" width="4.6328125" style="45" customWidth="1"/>
    <col min="12" max="12" width="4.6328125" style="44" customWidth="1"/>
    <col min="13" max="13" width="4.6328125" style="45" customWidth="1"/>
    <col min="14" max="14" width="4.6328125" style="44" customWidth="1"/>
    <col min="15" max="16" width="16.6328125" style="44" customWidth="1"/>
    <col min="17" max="17" width="4.6328125" style="44" customWidth="1"/>
    <col min="18" max="18" width="4.6328125" style="45" customWidth="1"/>
    <col min="19" max="19" width="4.6328125" style="44" customWidth="1"/>
    <col min="20" max="20" width="4.6328125" style="45" customWidth="1"/>
    <col min="21" max="21" width="4.6328125" style="44" customWidth="1"/>
    <col min="22" max="22" width="16.6328125" style="44" customWidth="1"/>
    <col min="23" max="23" width="2.6328125" style="44" customWidth="1"/>
    <col min="24" max="24" width="8.7265625" style="44" hidden="1" customWidth="1"/>
    <col min="25" max="16384" width="8.7265625" style="44" hidden="1"/>
  </cols>
  <sheetData>
    <row r="1" spans="2:24" ht="19.5" thickBot="1" x14ac:dyDescent="0.2"/>
    <row r="2" spans="2:24" ht="24.75" customHeight="1" thickTop="1" x14ac:dyDescent="0.15">
      <c r="B2" s="258">
        <f>オーダー!C20</f>
        <v>0</v>
      </c>
      <c r="C2" s="260" t="str">
        <f>IF(D3="キケン",IF(F3="キケン","△","×"),IF(F3="キケン","○",IF(D2&gt;=3,"○",IF(F2&gt;=3,"×",""))))</f>
        <v/>
      </c>
      <c r="D2" s="83">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84" t="s">
        <v>27</v>
      </c>
      <c r="F2" s="83">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260" t="str">
        <f>IF(F3="キケン",IF(D3="キケン","△","×"),IF(D3="キケン","○",IF(F2&gt;=3,"○",IF(D2&gt;=3,"×",""))))</f>
        <v/>
      </c>
      <c r="H2" s="254">
        <f>オーダー!E20</f>
        <v>0</v>
      </c>
      <c r="I2" s="256">
        <f>オーダー!F20</f>
        <v>0</v>
      </c>
      <c r="J2" s="260" t="str">
        <f>IF(K3="キケン",IF(M3="キケン","△","×"),IF(M3="キケン","○",IF(K2&gt;=3,"○",IF(N2="○","×",""))))</f>
        <v/>
      </c>
      <c r="K2" s="83">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4" t="s">
        <v>27</v>
      </c>
      <c r="M2" s="83">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260" t="str">
        <f>IF(M3="キケン",IF(K3="キケン","△","×"),IF(K3="キケン","○",IF(M2&gt;=3,"○",IF(K2&gt;=3,"×",""))))</f>
        <v/>
      </c>
      <c r="O2" s="254">
        <f>オーダー!H20</f>
        <v>0</v>
      </c>
      <c r="P2" s="256">
        <f>オーダー!I20</f>
        <v>0</v>
      </c>
      <c r="Q2" s="260" t="str">
        <f>IF(R3="キケン",IF(T3="キケン","△","×"),IF(T3="キケン","○",IF(R2&gt;=3,"○",IF(U2="○","×",""))))</f>
        <v/>
      </c>
      <c r="R2" s="83">
        <f>IF(T3="キケン",0,IF(R3="キケン",0,COUNTIF(Q4:Q33,2)+COUNTIF(U4:U33,"キケン")+COUNTIF(U4:U33,"失格")+IF(U9="",IF(COUNTIF(T4:T9,"キケン")+COUNTIF(T4:T9,"失格")&gt;0,1,0),0)+IF(U15="",IF(COUNTIF(T10:T15,"キケン")+COUNTIF(T10:T15,"失格")&gt;0,1,0),0)+IF(U21="",IF(COUNTIF(T16:T21,"キケン")+COUNTIF(T16:T21,"失格")&gt;0,1,0),0)+IF(U27="",IF(COUNTIF(T22:T27,"キケン")+COUNTIF(T22:T27,"失格")&gt;0,1,0),0)+IF(U33="",IF(COUNTIF(T28:T33,"キケン")+COUNTIF(T28:T33,"失格")&gt;0,1,0),0)))</f>
        <v>0</v>
      </c>
      <c r="S2" s="84" t="s">
        <v>27</v>
      </c>
      <c r="T2" s="83">
        <f>IF(R3="キケン",0,IF(T3="キケン",0,COUNTIF(U4:U33,2)+COUNTIF(Q4:Q33,"キケン")+COUNTIF(Q4:Q33,"失格")+IF(Q9="",IF(COUNTIF(R4:R9,"キケン")+COUNTIF(R4:R9,"失格")&gt;0,1,0),0)+IF(Q15="",IF(COUNTIF(R10:R15,"キケン")+COUNTIF(R10:R15,"失格")&gt;0,1,0),0)+IF(Q21="",IF(COUNTIF(R16:R21,"キケン")+COUNTIF(R16:R21,"失格")&gt;0,1,0),0)+IF(Q27="",IF(COUNTIF(R22:R27,"キケン")+COUNTIF(R22:R27,"失格")&gt;0,1,0),0)+IF(Q33="",IF(COUNTIF(R28:R33,"キケン")+COUNTIF(R28:R33,"失格")&gt;0,1,0),0)))</f>
        <v>0</v>
      </c>
      <c r="U2" s="260" t="str">
        <f>IF(T3="キケン",IF(R3="キケン","△","×"),IF(R3="キケン","○",IF(T2&gt;=3,"○",IF(R2&gt;=3,"×",""))))</f>
        <v/>
      </c>
      <c r="V2" s="254">
        <f>オーダー!K20</f>
        <v>0</v>
      </c>
    </row>
    <row r="3" spans="2:24" ht="15.95" customHeight="1" thickBot="1" x14ac:dyDescent="0.2">
      <c r="B3" s="259"/>
      <c r="C3" s="261"/>
      <c r="D3" s="130"/>
      <c r="E3" s="13"/>
      <c r="F3" s="130"/>
      <c r="G3" s="261"/>
      <c r="H3" s="255"/>
      <c r="I3" s="257"/>
      <c r="J3" s="261"/>
      <c r="K3" s="130"/>
      <c r="L3" s="13"/>
      <c r="M3" s="130"/>
      <c r="N3" s="261"/>
      <c r="O3" s="255"/>
      <c r="P3" s="257"/>
      <c r="Q3" s="261"/>
      <c r="R3" s="130"/>
      <c r="S3" s="13"/>
      <c r="T3" s="130"/>
      <c r="U3" s="261"/>
      <c r="V3" s="255"/>
    </row>
    <row r="4" spans="2:24" ht="24" customHeight="1" x14ac:dyDescent="0.15">
      <c r="B4" s="246" t="str">
        <f>IF(オーダー!C21="","",オーダー!C21)</f>
        <v/>
      </c>
      <c r="C4" s="251" t="str">
        <f>IF(OR($D$3="キケン",$F$3="キケン"),0,IF(OR(C9="キケン",C9="失格",G9="キケン",G9="失格"),0,IF(E5="","",IF(COUNTIFS($E5:$E9,"L")&gt;2,2,COUNTIFS($E5:$E9,"L")))))</f>
        <v/>
      </c>
      <c r="D4" s="131"/>
      <c r="E4" s="85" t="s">
        <v>27</v>
      </c>
      <c r="F4" s="131"/>
      <c r="G4" s="251" t="str">
        <f>IF(OR($D$3="キケン",$F$3="キケン"),0,IF(OR(C9="キケン",C9="失格",G9="キケン",G9="失格"),0,IF(E5="","",IF(COUNTIFS($E5:$E9,"R")&gt;2,2,COUNTIFS($E5:$E9,"R")))))</f>
        <v/>
      </c>
      <c r="H4" s="247" t="str">
        <f>IF(オーダー!E21="","",オーダー!E21)</f>
        <v/>
      </c>
      <c r="I4" s="246" t="str">
        <f>IF(オーダー!F21="","",オーダー!F21)</f>
        <v/>
      </c>
      <c r="J4" s="251" t="str">
        <f>IF(OR($K$3="キケン",$M$3="キケン"),0,IF(OR(J9="キケン",J9="失格",N9="キケン",N9="失格"),"0",IF(L5="","",IF(COUNTIFS($L5:$L9,"L")&gt;2,2,COUNTIFS($L5:$L9,"L")))))</f>
        <v/>
      </c>
      <c r="K4" s="131"/>
      <c r="L4" s="85" t="s">
        <v>27</v>
      </c>
      <c r="M4" s="131"/>
      <c r="N4" s="251" t="str">
        <f>IF(OR($K$3="キケン",$M$3="キケン"),0,IF(OR(J9="キケン",J9="失格",N9="キケン",N9="失格"),0,IF(L5="","",IF(COUNTIFS($L5:$L9,"R")&gt;2,2,COUNTIFS($L5:$L9,"R")))))</f>
        <v/>
      </c>
      <c r="O4" s="247" t="str">
        <f>IF(オーダー!H21="","",オーダー!H21)</f>
        <v/>
      </c>
      <c r="P4" s="246" t="str">
        <f>IF(オーダー!I21="","",オーダー!I21)</f>
        <v/>
      </c>
      <c r="Q4" s="251" t="str">
        <f>IF(OR($R$3="キケン",$T$3="キケン"),0,IF(OR(Q9="キケン",Q9="失格",U9="キケン",U9="失格"),0,IF(S5="","",IF(COUNTIFS($S5:$S9,"L")&gt;2,2,COUNTIFS($S5:$S9,"L")))))</f>
        <v/>
      </c>
      <c r="R4" s="131"/>
      <c r="S4" s="85" t="s">
        <v>27</v>
      </c>
      <c r="T4" s="131"/>
      <c r="U4" s="251" t="str">
        <f>IF(OR($R$3="キケン",$T$3="キケン"),0,IF(OR(Q9="キケン",Q9="失格",U9="キケン",U9="失格"),0,IF(S5="","",IF(COUNTIFS($S5:$S9,"R")&gt;2,2,COUNTIFS($S5:$S9,"R")))))</f>
        <v/>
      </c>
      <c r="V4" s="247" t="str">
        <f>IF(オーダー!K21="","",オーダー!K21)</f>
        <v/>
      </c>
      <c r="X4" s="44">
        <v>1</v>
      </c>
    </row>
    <row r="5" spans="2:24" ht="15.95" customHeight="1" thickBot="1" x14ac:dyDescent="0.2">
      <c r="B5" s="244"/>
      <c r="C5" s="252"/>
      <c r="D5" s="132"/>
      <c r="E5" s="86" t="str" cm="1">
        <f t="array" ref="E5">IFERROR(IF(基本情報!$B$16=15,_xlfn.IFS(OR(D4="",F4=""),"",AND(OR(D5="キケン",D5="失格"),OR(F5="キケン",F5="失格")),"",OR(D5="キケン",D5="失格"),"R",OR(F5="キケン",F5="失格"),"L",AND(D4=15,F4&lt;=13),"L",AND(F4=15,D4&lt;=13),"R",D4=21,"L",F4=21,"R",AND(D4&gt;=15,(D4-F4)&gt;=2),"L",AND(F4&gt;=15,(F4-D4)&gt;=2),"R",TRUE,"打切"),IF(基本情報!$B$16=21,_xlfn.IFS(OR(D4="",F4=""),"",AND(OR(D5="キケン",D5="失格"),OR(F5="キケン",F5="失格")),"",OR(D5="キケン",D5="失格"),"R",OR(F5="キケン",F5="失格"),"L",AND(D4=21,F4&lt;=19),"L",AND(F4=21,D4&lt;=19),"R",D4=30,"L",F4=30,"R",AND(D4&gt;=21,(D4-F4)&gt;=2),"L",AND(F4&gt;=21,(F4-D4)&gt;=2),"R",TRUE,"打切"))),"")</f>
        <v/>
      </c>
      <c r="F5" s="132"/>
      <c r="G5" s="252"/>
      <c r="H5" s="248"/>
      <c r="I5" s="244"/>
      <c r="J5" s="252"/>
      <c r="K5" s="137"/>
      <c r="L5" s="86" t="str" cm="1">
        <f t="array" ref="L5">IFERROR(IF(基本情報!$B$16=15,_xlfn.IFS(OR(K4="",M4=""),"",AND(OR(K5="キケン",K5="失格"),OR(M5="キケン",M5="失格")),"",OR(K5="キケン",K5="失格"),"R",OR(M5="キケン",M5="失格"),"L",AND(K4=15,M4&lt;=13),"L",AND(M4=15,K4&lt;=13),"R",K4=21,"L",M4=21,"R",AND(K4&gt;=15,(K4-M4)&gt;=2),"L",AND(M4&gt;=15,(M4-K4)&gt;=2),"R",TRUE,"打切"),IF(基本情報!$B$16=21,_xlfn.IFS(OR(K4="",M4=""),"",AND(OR(K5="キケン",K5="失格"),OR(M5="キケン",M5="失格")),"",OR(K5="キケン",K5="失格"),"R",OR(M5="キケン",M5="失格"),"L",AND(K4=21,M4&lt;=19),"L",AND(M4=21,K4&lt;=19),"R",K4=30,"L",M4=30,"R",AND(K4&gt;=21,(K4-M4)&gt;=2),"L",AND(M4&gt;=21,(M4-K4)&gt;=2),"R",TRUE,"打切"))),"")</f>
        <v/>
      </c>
      <c r="M5" s="137"/>
      <c r="N5" s="252"/>
      <c r="O5" s="248"/>
      <c r="P5" s="244"/>
      <c r="Q5" s="252"/>
      <c r="R5" s="137"/>
      <c r="S5" s="86" t="str" cm="1">
        <f t="array" ref="S5">IFERROR(IF(基本情報!$B$16=15,_xlfn.IFS(OR(R4="",T4=""),"",AND(OR(R5="キケン",R5="失格"),OR(T5="キケン",T5="失格")),"",OR(R5="キケン",R5="失格"),"R",OR(T5="キケン",T5="失格"),"L",AND(R4=15,T4&lt;=13),"L",AND(T4=15,R4&lt;=13),"R",R4=21,"L",T4=21,"R",AND(R4&gt;=15,(R4-T4)&gt;=2),"L",AND(T4&gt;=15,(T4-R4)&gt;=2),"R",TRUE,"打切"),IF(基本情報!$B$16=21,_xlfn.IFS(OR(R4="",T4=""),"",AND(OR(R5="キケン",R5="失格"),OR(T5="キケン",T5="失格")),"",OR(R5="キケン",R5="失格"),"R",OR(T5="キケン",T5="失格"),"L",AND(R4=21,T4&lt;=19),"L",AND(T4=21,R4&lt;=19),"R",R4=30,"L",T4=30,"R",AND(R4&gt;=21,(R4-T4)&gt;=2),"L",AND(T4&gt;=21,(T4-R4)&gt;=2),"R",TRUE,"打切"))),"")</f>
        <v/>
      </c>
      <c r="T5" s="137"/>
      <c r="U5" s="252"/>
      <c r="V5" s="248"/>
      <c r="X5" s="44">
        <v>2</v>
      </c>
    </row>
    <row r="6" spans="2:24" ht="24" customHeight="1" x14ac:dyDescent="0.15">
      <c r="B6" s="244"/>
      <c r="C6" s="252"/>
      <c r="D6" s="133"/>
      <c r="E6" s="87" t="s">
        <v>27</v>
      </c>
      <c r="F6" s="133"/>
      <c r="G6" s="252"/>
      <c r="H6" s="248"/>
      <c r="I6" s="244"/>
      <c r="J6" s="252"/>
      <c r="K6" s="133"/>
      <c r="L6" s="87" t="s">
        <v>27</v>
      </c>
      <c r="M6" s="133"/>
      <c r="N6" s="252"/>
      <c r="O6" s="248"/>
      <c r="P6" s="244"/>
      <c r="Q6" s="252"/>
      <c r="R6" s="133"/>
      <c r="S6" s="87" t="s">
        <v>27</v>
      </c>
      <c r="T6" s="133"/>
      <c r="U6" s="252"/>
      <c r="V6" s="248"/>
      <c r="X6" s="44">
        <v>3</v>
      </c>
    </row>
    <row r="7" spans="2:24" ht="15.95" customHeight="1" thickBot="1" x14ac:dyDescent="0.2">
      <c r="B7" s="244"/>
      <c r="C7" s="252"/>
      <c r="D7" s="132"/>
      <c r="E7" s="86" t="str" cm="1">
        <f t="array" ref="E7">IFERROR(IF(基本情報!$B$16=15,_xlfn.IFS(OR(D6="",F6=""),"",AND(OR(D7="キケン",D7="失格"),OR(F7="キケン",F7="失格")),"",OR(D7="キケン",D7="失格"),"R",OR(F7="キケン",F7="失格"),"L",AND(D6=15,F6&lt;=13),"L",AND(F6=15,D6&lt;=13),"R",D6=21,"L",F6=21,"R",AND(D6&gt;=15,(D6-F6)&gt;=2),"L",AND(F6&gt;=15,(F6-D6)&gt;=2),"R",TRUE,"打切"),IF(基本情報!$B$16=21,_xlfn.IFS(OR(D6="",F6=""),"",AND(OR(D7="キケン",D7="失格"),OR(F7="キケン",F7="失格")),"",OR(D7="キケン",D7="失格"),"R",OR(F7="キケン",F7="失格"),"L",AND(D6=21,F6&lt;=19),"L",AND(F6=21,D6&lt;=19),"R",D6=30,"L",F6=30,"R",AND(D6&gt;=21,(D6-F6)&gt;=2),"L",AND(F6&gt;=21,(F6-D6)&gt;=2),"R",TRUE,"打切"))),"")</f>
        <v/>
      </c>
      <c r="F7" s="132"/>
      <c r="G7" s="252"/>
      <c r="H7" s="248"/>
      <c r="I7" s="244"/>
      <c r="J7" s="252"/>
      <c r="K7" s="137"/>
      <c r="L7" s="86" t="str" cm="1">
        <f t="array" ref="L7">IFERROR(IF(基本情報!$B$16=15,_xlfn.IFS(OR(K6="",M6=""),"",AND(OR(K7="キケン",K7="失格"),OR(M7="キケン",M7="失格")),"",OR(K7="キケン",K7="失格"),"R",OR(M7="キケン",M7="失格"),"L",AND(K6=15,M6&lt;=13),"L",AND(M6=15,K6&lt;=13),"R",K6=21,"L",M6=21,"R",AND(K6&gt;=15,(K6-M6)&gt;=2),"L",AND(M6&gt;=15,(M6-K6)&gt;=2),"R",TRUE,"打切"),IF(基本情報!$B$16=21,_xlfn.IFS(OR(K6="",M6=""),"",AND(OR(K7="キケン",K7="失格"),OR(M7="キケン",M7="失格")),"",OR(K7="キケン",K7="失格"),"R",OR(M7="キケン",M7="失格"),"L",AND(K6=21,M6&lt;=19),"L",AND(M6=21,K6&lt;=19),"R",K6=30,"L",M6=30,"R",AND(K6&gt;=21,(K6-M6)&gt;=2),"L",AND(M6&gt;=21,(M6-K6)&gt;=2),"R",TRUE,"打切"))),"")</f>
        <v/>
      </c>
      <c r="M7" s="137"/>
      <c r="N7" s="252"/>
      <c r="O7" s="248"/>
      <c r="P7" s="244"/>
      <c r="Q7" s="252"/>
      <c r="R7" s="137"/>
      <c r="S7" s="86" t="str" cm="1">
        <f t="array" ref="S7">IFERROR(IF(基本情報!$B$16=15,_xlfn.IFS(OR(R6="",T6=""),"",AND(OR(R7="キケン",R7="失格"),OR(T7="キケン",T7="失格")),"",OR(R7="キケン",R7="失格"),"R",OR(T7="キケン",T7="失格"),"L",AND(R6=15,T6&lt;=13),"L",AND(T6=15,R6&lt;=13),"R",R6=21,"L",T6=21,"R",AND(R6&gt;=15,(R6-T6)&gt;=2),"L",AND(T6&gt;=15,(T6-R6)&gt;=2),"R",TRUE,"打切"),IF(基本情報!$B$16=21,_xlfn.IFS(OR(R6="",T6=""),"",AND(OR(R7="キケン",R7="失格"),OR(T7="キケン",T7="失格")),"",OR(R7="キケン",R7="失格"),"R",OR(T7="キケン",T7="失格"),"L",AND(R6=21,T6&lt;=19),"L",AND(T6=21,R6&lt;=19),"R",R6=30,"L",T6=30,"R",AND(R6&gt;=21,(R6-T6)&gt;=2),"L",AND(T6&gt;=21,(T6-R6)&gt;=2),"R",TRUE,"打切"))),"")</f>
        <v/>
      </c>
      <c r="T7" s="137"/>
      <c r="U7" s="252"/>
      <c r="V7" s="248"/>
      <c r="X7" s="44">
        <v>4</v>
      </c>
    </row>
    <row r="8" spans="2:24" ht="24" customHeight="1" x14ac:dyDescent="0.15">
      <c r="B8" s="244"/>
      <c r="C8" s="252"/>
      <c r="D8" s="134"/>
      <c r="E8" s="88" t="s">
        <v>27</v>
      </c>
      <c r="F8" s="134"/>
      <c r="G8" s="252"/>
      <c r="H8" s="248"/>
      <c r="I8" s="244"/>
      <c r="J8" s="252"/>
      <c r="K8" s="134"/>
      <c r="L8" s="88" t="s">
        <v>27</v>
      </c>
      <c r="M8" s="134"/>
      <c r="N8" s="252"/>
      <c r="O8" s="248"/>
      <c r="P8" s="244"/>
      <c r="Q8" s="252"/>
      <c r="R8" s="134"/>
      <c r="S8" s="88" t="s">
        <v>27</v>
      </c>
      <c r="T8" s="134"/>
      <c r="U8" s="252"/>
      <c r="V8" s="248"/>
      <c r="X8" s="44">
        <v>5</v>
      </c>
    </row>
    <row r="9" spans="2:24" ht="15.95" customHeight="1" thickBot="1" x14ac:dyDescent="0.2">
      <c r="B9" s="245"/>
      <c r="C9" s="139"/>
      <c r="D9" s="135"/>
      <c r="E9" s="86" t="str" cm="1">
        <f t="array" ref="E9">IFERROR(IF(基本情報!$B$16=15,_xlfn.IFS(OR(D8="",F8=""),"",AND(OR(D9="キケン",D9="失格"),OR(F9="キケン",F9="失格")),"",OR(D9="キケン",D9="失格"),"R",OR(F9="キケン",F9="失格"),"L",AND(D8=15,F8&lt;=13),"L",AND(F8=15,D8&lt;=13),"R",D8=21,"L",F8=21,"R",AND(D8&gt;=15,(D8-F8)&gt;=2),"L",AND(F8&gt;=15,(F8-D8)&gt;=2),"R",TRUE,"打切"),IF(基本情報!$B$16=21,_xlfn.IFS(OR(D8="",F8=""),"",AND(OR(D9="キケン",D9="失格"),OR(F9="キケン",F9="失格")),"",OR(D9="キケン",D9="失格"),"R",OR(F9="キケン",F9="失格"),"L",AND(D8=21,F8&lt;=19),"L",AND(F8=21,D8&lt;=19),"R",D8=30,"L",F8=30,"R",AND(D8&gt;=21,(D8-F8)&gt;=2),"L",AND(F8&gt;=21,(F8-D8)&gt;=2),"R",TRUE,"打切"))),"")</f>
        <v/>
      </c>
      <c r="F9" s="135"/>
      <c r="G9" s="139"/>
      <c r="H9" s="249"/>
      <c r="I9" s="245"/>
      <c r="J9" s="139"/>
      <c r="K9" s="138"/>
      <c r="L9" s="86" t="str" cm="1">
        <f t="array" ref="L9">IFERROR(IF(基本情報!$B$16=15,_xlfn.IFS(OR(K8="",M8=""),"",AND(OR(K9="キケン",K9="失格"),OR(M9="キケン",M9="失格")),"",OR(K9="キケン",K9="失格"),"R",OR(M9="キケン",M9="失格"),"L",AND(K8=15,M8&lt;=13),"L",AND(M8=15,K8&lt;=13),"R",K8=21,"L",M8=21,"R",AND(K8&gt;=15,(K8-M8)&gt;=2),"L",AND(M8&gt;=15,(M8-K8)&gt;=2),"R",TRUE,"打切"),IF(基本情報!$B$16=21,_xlfn.IFS(OR(K8="",M8=""),"",AND(OR(K9="キケン",K9="失格"),OR(M9="キケン",M9="失格")),"",OR(K9="キケン",K9="失格"),"R",OR(M9="キケン",M9="失格"),"L",AND(K8=21,M8&lt;=19),"L",AND(M8=21,K8&lt;=19),"R",K8=30,"L",M8=30,"R",AND(K8&gt;=21,(K8-M8)&gt;=2),"L",AND(M8&gt;=21,(M8-K8)&gt;=2),"R",TRUE,"打切"))),"")</f>
        <v/>
      </c>
      <c r="M9" s="138"/>
      <c r="N9" s="139"/>
      <c r="O9" s="249"/>
      <c r="P9" s="245"/>
      <c r="Q9" s="139"/>
      <c r="R9" s="138"/>
      <c r="S9" s="86" t="str" cm="1">
        <f t="array" ref="S9">IFERROR(IF(基本情報!$B$16=15,_xlfn.IFS(OR(R8="",T8=""),"",AND(OR(R9="キケン",R9="失格"),OR(T9="キケン",T9="失格")),"",OR(R9="キケン",R9="失格"),"R",OR(T9="キケン",T9="失格"),"L",AND(R8=15,T8&lt;=13),"L",AND(T8=15,R8&lt;=13),"R",R8=21,"L",T8=21,"R",AND(R8&gt;=15,(R8-T8)&gt;=2),"L",AND(T8&gt;=15,(T8-R8)&gt;=2),"R",TRUE,"打切"),IF(基本情報!$B$16=21,_xlfn.IFS(OR(R8="",T8=""),"",AND(OR(R9="キケン",R9="失格"),OR(T9="キケン",T9="失格")),"",OR(R9="キケン",R9="失格"),"R",OR(T9="キケン",T9="失格"),"L",AND(R8=21,T8&lt;=19),"L",AND(T8=21,R8&lt;=19),"R",R8=30,"L",T8=30,"R",AND(R8&gt;=21,(R8-T8)&gt;=2),"L",AND(T8&gt;=21,(T8-R8)&gt;=2),"R",TRUE,"打切"))),"")</f>
        <v/>
      </c>
      <c r="T9" s="138"/>
      <c r="U9" s="139"/>
      <c r="V9" s="249"/>
      <c r="X9" s="44">
        <v>6</v>
      </c>
    </row>
    <row r="10" spans="2:24" ht="24" customHeight="1" x14ac:dyDescent="0.15">
      <c r="B10" s="246" t="str">
        <f>IF(オーダー!C22="","",オーダー!C22)</f>
        <v/>
      </c>
      <c r="C10" s="251" t="str">
        <f>IF(OR($D$3="キケン",$F$3="キケン"),0,IF(OR(C15="キケン",C15="失格",G15="キケン",G15="失格"),0,IF(E11="","",IF(COUNTIFS($E11:$E15,"L")&gt;2,2,COUNTIFS($E11:$E15,"L")))))</f>
        <v/>
      </c>
      <c r="D10" s="131"/>
      <c r="E10" s="85" t="s">
        <v>27</v>
      </c>
      <c r="F10" s="131"/>
      <c r="G10" s="251" t="str">
        <f>IF(OR($D$3="キケン",$F$3="キケン"),0,IF(OR(C15="キケン",C15="失格",G15="キケン",G15="失格"),0,IF(E11="","",IF(COUNTIFS($E11:$E15,"R")&gt;2,2,COUNTIFS($E11:$E15,"R")))))</f>
        <v/>
      </c>
      <c r="H10" s="247" t="str">
        <f>IF(オーダー!E22="","",オーダー!E22)</f>
        <v/>
      </c>
      <c r="I10" s="246" t="str">
        <f>IF(オーダー!F22="","",オーダー!F22)</f>
        <v/>
      </c>
      <c r="J10" s="251" t="str">
        <f>IF(OR($K$3="キケン",$M$3="キケン"),0,IF(OR(J15="キケン",J15="失格",N15="キケン",N15="失格"),0,IF(L11="","",IF(COUNTIFS($L11:$L15,"L")&gt;2,2,COUNTIFS($L11:$L15,"L")))))</f>
        <v/>
      </c>
      <c r="K10" s="131"/>
      <c r="L10" s="85" t="s">
        <v>27</v>
      </c>
      <c r="M10" s="131"/>
      <c r="N10" s="251" t="str">
        <f>IF(OR($K$3="キケン",$M$3="キケン"),0,IF(OR(J15="キケン",J15="失格",N15="キケン",N15="失格"),0,IF(L11="","",IF(COUNTIFS($L11:$L15,"R")&gt;2,2,COUNTIFS($L11:$L15,"R")))))</f>
        <v/>
      </c>
      <c r="O10" s="247" t="str">
        <f>IF(オーダー!H22="","",オーダー!H22)</f>
        <v/>
      </c>
      <c r="P10" s="246" t="str">
        <f>IF(オーダー!I22="","",オーダー!I22)</f>
        <v/>
      </c>
      <c r="Q10" s="251" t="str">
        <f>IF(OR($R$3="キケン",$T$3="キケン"),0,IF(OR(Q15="キケン",Q15="失格",U15="キケン",U15="失格"),0,IF(S11="","",IF(COUNTIFS($S11:$S15,"L")&gt;2,2,COUNTIFS($S11:$S15,"L")))))</f>
        <v/>
      </c>
      <c r="R10" s="131"/>
      <c r="S10" s="85" t="s">
        <v>27</v>
      </c>
      <c r="T10" s="131"/>
      <c r="U10" s="251" t="str">
        <f>IF(OR($R$3="キケン",$T$3="キケン"),0,IF(OR(Q15="キケン",Q15="失格",U15="キケン",U15="失格"),0,IF(S11="","",IF(COUNTIFS($S11:$S15,"R")&gt;2,2,COUNTIFS($S11:$S15,"R")))))</f>
        <v/>
      </c>
      <c r="V10" s="247" t="str">
        <f>IF(オーダー!K22="","",オーダー!K22)</f>
        <v/>
      </c>
      <c r="X10" s="44">
        <v>7</v>
      </c>
    </row>
    <row r="11" spans="2:24" ht="15.95" customHeight="1" thickBot="1" x14ac:dyDescent="0.2">
      <c r="B11" s="244"/>
      <c r="C11" s="252"/>
      <c r="D11" s="132"/>
      <c r="E11" s="86" t="str" cm="1">
        <f t="array" ref="E11">IFERROR(IF(基本情報!$B$16=15,_xlfn.IFS(OR(D10="",F10=""),"",AND(OR(D11="キケン",D11="失格"),OR(F11="キケン",F11="失格")),"",OR(D11="キケン",D11="失格"),"R",OR(F11="キケン",F11="失格"),"L",AND(D10=15,F10&lt;=13),"L",AND(F10=15,D10&lt;=13),"R",D10=21,"L",F10=21,"R",AND(D10&gt;=15,(D10-F10)&gt;=2),"L",AND(F10&gt;=15,(F10-D10)&gt;=2),"R",TRUE,"打切"),IF(基本情報!$B$16=21,_xlfn.IFS(OR(D10="",F10=""),"",AND(OR(D11="キケン",D11="失格"),OR(F11="キケン",F11="失格")),"",OR(D11="キケン",D11="失格"),"R",OR(F11="キケン",F11="失格"),"L",AND(D10=21,F10&lt;=19),"L",AND(F10=21,D10&lt;=19),"R",D10=30,"L",F10=30,"R",AND(D10&gt;=21,(D10-F10)&gt;=2),"L",AND(F10&gt;=21,(F10-D10)&gt;=2),"R",TRUE,"打切"))),"")</f>
        <v/>
      </c>
      <c r="F11" s="132"/>
      <c r="G11" s="252"/>
      <c r="H11" s="248"/>
      <c r="I11" s="244"/>
      <c r="J11" s="252"/>
      <c r="K11" s="132"/>
      <c r="L11" s="86" t="str" cm="1">
        <f t="array" ref="L11">IFERROR(IF(基本情報!$B$16=15,_xlfn.IFS(OR(K10="",M10=""),"",AND(OR(K11="キケン",K11="失格"),OR(M11="キケン",M11="失格")),"",OR(K11="キケン",K11="失格"),"R",OR(M11="キケン",M11="失格"),"L",AND(K10=15,M10&lt;=13),"L",AND(M10=15,K10&lt;=13),"R",K10=21,"L",M10=21,"R",AND(K10&gt;=15,(K10-M10)&gt;=2),"L",AND(M10&gt;=15,(M10-K10)&gt;=2),"R",TRUE,"打切"),IF(基本情報!$B$16=21,_xlfn.IFS(OR(K10="",M10=""),"",AND(OR(K11="キケン",K11="失格"),OR(M11="キケン",M11="失格")),"",OR(K11="キケン",K11="失格"),"R",OR(M11="キケン",M11="失格"),"L",AND(K10=21,M10&lt;=19),"L",AND(M10=21,K10&lt;=19),"R",K10=30,"L",M10=30,"R",AND(K10&gt;=21,(K10-M10)&gt;=2),"L",AND(M10&gt;=21,(M10-K10)&gt;=2),"R",TRUE,"打切"))),"")</f>
        <v/>
      </c>
      <c r="M11" s="132"/>
      <c r="N11" s="252"/>
      <c r="O11" s="248"/>
      <c r="P11" s="244"/>
      <c r="Q11" s="252"/>
      <c r="R11" s="132"/>
      <c r="S11" s="86" t="str" cm="1">
        <f t="array" ref="S11">IFERROR(IF(基本情報!$B$16=15,_xlfn.IFS(OR(R10="",T10=""),"",AND(OR(R11="キケン",R11="失格"),OR(T11="キケン",T11="失格")),"",OR(R11="キケン",R11="失格"),"R",OR(T11="キケン",T11="失格"),"L",AND(R10=15,T10&lt;=13),"L",AND(T10=15,R10&lt;=13),"R",R10=21,"L",T10=21,"R",AND(R10&gt;=15,(R10-T10)&gt;=2),"L",AND(T10&gt;=15,(T10-R10)&gt;=2),"R",TRUE,"打切"),IF(基本情報!$B$16=21,_xlfn.IFS(OR(R10="",T10=""),"",AND(OR(R11="キケン",R11="失格"),OR(T11="キケン",T11="失格")),"",OR(R11="キケン",R11="失格"),"R",OR(T11="キケン",T11="失格"),"L",AND(R10=21,T10&lt;=19),"L",AND(T10=21,R10&lt;=19),"R",R10=30,"L",T10=30,"R",AND(R10&gt;=21,(R10-T10)&gt;=2),"L",AND(T10&gt;=21,(T10-R10)&gt;=2),"R",TRUE,"打切"))),"")</f>
        <v/>
      </c>
      <c r="T11" s="132"/>
      <c r="U11" s="252"/>
      <c r="V11" s="248"/>
      <c r="X11" s="44">
        <v>8</v>
      </c>
    </row>
    <row r="12" spans="2:24" ht="24" customHeight="1" x14ac:dyDescent="0.15">
      <c r="B12" s="244"/>
      <c r="C12" s="252"/>
      <c r="D12" s="133"/>
      <c r="E12" s="87" t="s">
        <v>27</v>
      </c>
      <c r="F12" s="133"/>
      <c r="G12" s="252"/>
      <c r="H12" s="248"/>
      <c r="I12" s="244"/>
      <c r="J12" s="252"/>
      <c r="K12" s="133"/>
      <c r="L12" s="87" t="s">
        <v>27</v>
      </c>
      <c r="M12" s="133"/>
      <c r="N12" s="252"/>
      <c r="O12" s="248"/>
      <c r="P12" s="244"/>
      <c r="Q12" s="252"/>
      <c r="R12" s="133"/>
      <c r="S12" s="87" t="s">
        <v>27</v>
      </c>
      <c r="T12" s="133"/>
      <c r="U12" s="252"/>
      <c r="V12" s="248"/>
      <c r="X12" s="44">
        <v>9</v>
      </c>
    </row>
    <row r="13" spans="2:24" ht="15.95" customHeight="1" thickBot="1" x14ac:dyDescent="0.2">
      <c r="B13" s="244"/>
      <c r="C13" s="252"/>
      <c r="D13" s="132"/>
      <c r="E13" s="86" t="str" cm="1">
        <f t="array" ref="E13">IFERROR(IF(基本情報!$B$16=15,_xlfn.IFS(OR(D12="",F12=""),"",AND(OR(D13="キケン",D13="失格"),OR(F13="キケン",F13="失格")),"",OR(D13="キケン",D13="失格"),"R",OR(F13="キケン",F13="失格"),"L",AND(D12=15,F12&lt;=13),"L",AND(F12=15,D12&lt;=13),"R",D12=21,"L",F12=21,"R",AND(D12&gt;=15,(D12-F12)&gt;=2),"L",AND(F12&gt;=15,(F12-D12)&gt;=2),"R",TRUE,"打切"),IF(基本情報!$B$16=21,_xlfn.IFS(OR(D12="",F12=""),"",AND(OR(D13="キケン",D13="失格"),OR(F13="キケン",F13="失格")),"",OR(D13="キケン",D13="失格"),"R",OR(F13="キケン",F13="失格"),"L",AND(D12=21,F12&lt;=19),"L",AND(F12=21,D12&lt;=19),"R",D12=30,"L",F12=30,"R",AND(D12&gt;=21,(D12-F12)&gt;=2),"L",AND(F12&gt;=21,(F12-D12)&gt;=2),"R",TRUE,"打切"))),"")</f>
        <v/>
      </c>
      <c r="F13" s="132"/>
      <c r="G13" s="252"/>
      <c r="H13" s="248"/>
      <c r="I13" s="244"/>
      <c r="J13" s="252"/>
      <c r="K13" s="132"/>
      <c r="L13" s="86" t="str" cm="1">
        <f t="array" ref="L13">IFERROR(IF(基本情報!$B$16=15,_xlfn.IFS(OR(K12="",M12=""),"",AND(OR(K13="キケン",K13="失格"),OR(M13="キケン",M13="失格")),"",OR(K13="キケン",K13="失格"),"R",OR(M13="キケン",M13="失格"),"L",AND(K12=15,M12&lt;=13),"L",AND(M12=15,K12&lt;=13),"R",K12=21,"L",M12=21,"R",AND(K12&gt;=15,(K12-M12)&gt;=2),"L",AND(M12&gt;=15,(M12-K12)&gt;=2),"R",TRUE,"打切"),IF(基本情報!$B$16=21,_xlfn.IFS(OR(K12="",M12=""),"",AND(OR(K13="キケン",K13="失格"),OR(M13="キケン",M13="失格")),"",OR(K13="キケン",K13="失格"),"R",OR(M13="キケン",M13="失格"),"L",AND(K12=21,M12&lt;=19),"L",AND(M12=21,K12&lt;=19),"R",K12=30,"L",M12=30,"R",AND(K12&gt;=21,(K12-M12)&gt;=2),"L",AND(M12&gt;=21,(M12-K12)&gt;=2),"R",TRUE,"打切"))),"")</f>
        <v/>
      </c>
      <c r="M13" s="132"/>
      <c r="N13" s="252"/>
      <c r="O13" s="248"/>
      <c r="P13" s="244"/>
      <c r="Q13" s="252"/>
      <c r="R13" s="132"/>
      <c r="S13" s="86" t="str" cm="1">
        <f t="array" ref="S13">IFERROR(IF(基本情報!$B$16=15,_xlfn.IFS(OR(R12="",T12=""),"",AND(OR(R13="キケン",R13="失格"),OR(T13="キケン",T13="失格")),"",OR(R13="キケン",R13="失格"),"R",OR(T13="キケン",T13="失格"),"L",AND(R12=15,T12&lt;=13),"L",AND(T12=15,R12&lt;=13),"R",R12=21,"L",T12=21,"R",AND(R12&gt;=15,(R12-T12)&gt;=2),"L",AND(T12&gt;=15,(T12-R12)&gt;=2),"R",TRUE,"打切"),IF(基本情報!$B$16=21,_xlfn.IFS(OR(R12="",T12=""),"",AND(OR(R13="キケン",R13="失格"),OR(T13="キケン",T13="失格")),"",OR(R13="キケン",R13="失格"),"R",OR(T13="キケン",T13="失格"),"L",AND(R12=21,T12&lt;=19),"L",AND(T12=21,R12&lt;=19),"R",R12=30,"L",T12=30,"R",AND(R12&gt;=21,(R12-T12)&gt;=2),"L",AND(T12&gt;=21,(T12-R12)&gt;=2),"R",TRUE,"打切"))),"")</f>
        <v/>
      </c>
      <c r="T13" s="132"/>
      <c r="U13" s="252"/>
      <c r="V13" s="248"/>
      <c r="X13" s="44">
        <v>10</v>
      </c>
    </row>
    <row r="14" spans="2:24" ht="24" customHeight="1" x14ac:dyDescent="0.15">
      <c r="B14" s="244"/>
      <c r="C14" s="252"/>
      <c r="D14" s="134"/>
      <c r="E14" s="88" t="s">
        <v>27</v>
      </c>
      <c r="F14" s="134"/>
      <c r="G14" s="252"/>
      <c r="H14" s="248"/>
      <c r="I14" s="244"/>
      <c r="J14" s="252"/>
      <c r="K14" s="134"/>
      <c r="L14" s="88" t="s">
        <v>27</v>
      </c>
      <c r="M14" s="134"/>
      <c r="N14" s="252"/>
      <c r="O14" s="248"/>
      <c r="P14" s="244"/>
      <c r="Q14" s="252"/>
      <c r="R14" s="134"/>
      <c r="S14" s="88" t="s">
        <v>27</v>
      </c>
      <c r="T14" s="134"/>
      <c r="U14" s="252"/>
      <c r="V14" s="248"/>
      <c r="X14" s="44">
        <v>11</v>
      </c>
    </row>
    <row r="15" spans="2:24" ht="15.95" customHeight="1" thickBot="1" x14ac:dyDescent="0.2">
      <c r="B15" s="245"/>
      <c r="C15" s="139"/>
      <c r="D15" s="135"/>
      <c r="E15" s="86" t="str" cm="1">
        <f t="array" ref="E15">IFERROR(IF(基本情報!$B$16=15,_xlfn.IFS(OR(D14="",F14=""),"",AND(OR(D15="キケン",D15="失格"),OR(F15="キケン",F15="失格")),"",OR(D15="キケン",D15="失格"),"R",OR(F15="キケン",F15="失格"),"L",AND(D14=15,F14&lt;=13),"L",AND(F14=15,D14&lt;=13),"R",D14=21,"L",F14=21,"R",AND(D14&gt;=15,(D14-F14)&gt;=2),"L",AND(F14&gt;=15,(F14-D14)&gt;=2),"R",TRUE,"打切"),IF(基本情報!$B$16=21,_xlfn.IFS(OR(D14="",F14=""),"",AND(OR(D15="キケン",D15="失格"),OR(F15="キケン",F15="失格")),"",OR(D15="キケン",D15="失格"),"R",OR(F15="キケン",F15="失格"),"L",AND(D14=21,F14&lt;=19),"L",AND(F14=21,D14&lt;=19),"R",D14=30,"L",F14=30,"R",AND(D14&gt;=21,(D14-F14)&gt;=2),"L",AND(F14&gt;=21,(F14-D14)&gt;=2),"R",TRUE,"打切"))),"")</f>
        <v/>
      </c>
      <c r="F15" s="135"/>
      <c r="G15" s="139"/>
      <c r="H15" s="249"/>
      <c r="I15" s="245"/>
      <c r="J15" s="139"/>
      <c r="K15" s="135"/>
      <c r="L15" s="86" t="str" cm="1">
        <f t="array" ref="L15">IFERROR(IF(基本情報!$B$16=15,_xlfn.IFS(OR(K14="",M14=""),"",AND(OR(K15="キケン",K15="失格"),OR(M15="キケン",M15="失格")),"",OR(K15="キケン",K15="失格"),"R",OR(M15="キケン",M15="失格"),"L",AND(K14=15,M14&lt;=13),"L",AND(M14=15,K14&lt;=13),"R",K14=21,"L",M14=21,"R",AND(K14&gt;=15,(K14-M14)&gt;=2),"L",AND(M14&gt;=15,(M14-K14)&gt;=2),"R",TRUE,"打切"),IF(基本情報!$B$16=21,_xlfn.IFS(OR(K14="",M14=""),"",AND(OR(K15="キケン",K15="失格"),OR(M15="キケン",M15="失格")),"",OR(K15="キケン",K15="失格"),"R",OR(M15="キケン",M15="失格"),"L",AND(K14=21,M14&lt;=19),"L",AND(M14=21,K14&lt;=19),"R",K14=30,"L",M14=30,"R",AND(K14&gt;=21,(K14-M14)&gt;=2),"L",AND(M14&gt;=21,(M14-K14)&gt;=2),"R",TRUE,"打切"))),"")</f>
        <v/>
      </c>
      <c r="M15" s="135"/>
      <c r="N15" s="139"/>
      <c r="O15" s="249"/>
      <c r="P15" s="245"/>
      <c r="Q15" s="139"/>
      <c r="R15" s="135"/>
      <c r="S15" s="86" t="str" cm="1">
        <f t="array" ref="S15">IFERROR(IF(基本情報!$B$16=15,_xlfn.IFS(OR(R14="",T14=""),"",AND(OR(R15="キケン",R15="失格"),OR(T15="キケン",T15="失格")),"",OR(R15="キケン",R15="失格"),"R",OR(T15="キケン",T15="失格"),"L",AND(R14=15,T14&lt;=13),"L",AND(T14=15,R14&lt;=13),"R",R14=21,"L",T14=21,"R",AND(R14&gt;=15,(R14-T14)&gt;=2),"L",AND(T14&gt;=15,(T14-R14)&gt;=2),"R",TRUE,"打切"),IF(基本情報!$B$16=21,_xlfn.IFS(OR(R14="",T14=""),"",AND(OR(R15="キケン",R15="失格"),OR(T15="キケン",T15="失格")),"",OR(R15="キケン",R15="失格"),"R",OR(T15="キケン",T15="失格"),"L",AND(R14=21,T14&lt;=19),"L",AND(T14=21,R14&lt;=19),"R",R14=30,"L",T14=30,"R",AND(R14&gt;=21,(R14-T14)&gt;=2),"L",AND(T14&gt;=21,(T14-R14)&gt;=2),"R",TRUE,"打切"))),"")</f>
        <v/>
      </c>
      <c r="T15" s="135"/>
      <c r="U15" s="139"/>
      <c r="V15" s="249"/>
      <c r="X15" s="44">
        <v>12</v>
      </c>
    </row>
    <row r="16" spans="2:24" ht="24" customHeight="1" x14ac:dyDescent="0.15">
      <c r="B16" s="246" t="str">
        <f>IF(オーダー!C23="","",オーダー!C23)</f>
        <v/>
      </c>
      <c r="C16" s="251" t="str">
        <f>IF(OR($D$3="キケン",$F$3="キケン"),0,IF(OR(C21="キケン",C21="失格",G21="キケン",G21="失格"),0,IF(E17="","",IF(COUNTIFS($E17:$E21,"L")&gt;2,2,COUNTIFS($E17:$E21,"L")))))</f>
        <v/>
      </c>
      <c r="D16" s="131"/>
      <c r="E16" s="85" t="s">
        <v>27</v>
      </c>
      <c r="F16" s="131"/>
      <c r="G16" s="251" t="str">
        <f>IF(OR($D$3="キケン",$F$3="キケン"),0,IF(OR(C21="キケン",C21="失格",G21="キケン",G21="失格"),0,IF(E17="","",IF(COUNTIFS($E17:$E21,"R")&gt;2,2,COUNTIFS($E17:$E21,"R")))))</f>
        <v/>
      </c>
      <c r="H16" s="247" t="str">
        <f>IF(オーダー!E23="","",オーダー!E23)</f>
        <v/>
      </c>
      <c r="I16" s="246" t="str">
        <f>IF(オーダー!F23="","",オーダー!F23)</f>
        <v/>
      </c>
      <c r="J16" s="251" t="str">
        <f>IF(OR($K$3="キケン",$M$3="キケン"),0,IF(OR(J21="キケン",J21="失格",N21="キケン",N21="失格"),0,IF(L17="","",IF(COUNTIFS($L17:$L21,"L")&gt;2,2,COUNTIFS($L17:$L21,"L")))))</f>
        <v/>
      </c>
      <c r="K16" s="131"/>
      <c r="L16" s="85" t="s">
        <v>27</v>
      </c>
      <c r="M16" s="131"/>
      <c r="N16" s="251" t="str">
        <f>IF(OR($K$3="キケン",$M$3="キケン"),0,IF(OR(J21="キケン",J21="失格",N21="キケン",N21="失格"),0,IF(L17="","",IF(COUNTIFS($L17:$L21,"R")&gt;2,2,COUNTIFS($L17:$L21,"R")))))</f>
        <v/>
      </c>
      <c r="O16" s="247" t="str">
        <f>IF(オーダー!H23="","",オーダー!H23)</f>
        <v/>
      </c>
      <c r="P16" s="246" t="str">
        <f>IF(オーダー!I23="","",オーダー!I23)</f>
        <v/>
      </c>
      <c r="Q16" s="251" t="str">
        <f>IF(OR($R$3="キケン",$T$3="キケン"),0,IF(OR(Q21="キケン",Q21="失格",U21="キケン",U21="失格"),0,IF(S17="","",IF(COUNTIFS($S17:$S21,"L")&gt;2,2,COUNTIFS($S17:$S21,"L")))))</f>
        <v/>
      </c>
      <c r="R16" s="131"/>
      <c r="S16" s="85" t="s">
        <v>27</v>
      </c>
      <c r="T16" s="131"/>
      <c r="U16" s="251" t="str">
        <f>IF(OR($R$3="キケン",$T$3="キケン"),0,IF(OR(Q21="キケン",Q21="失格",U21="キケン",U21="失格"),0,IF(S17="","",IF(COUNTIFS($S17:$S21,"R")&gt;2,2,COUNTIFS($S17:$S21,"R")))))</f>
        <v/>
      </c>
      <c r="V16" s="247" t="str">
        <f>IF(オーダー!K23="","",オーダー!K23)</f>
        <v/>
      </c>
      <c r="X16" s="44">
        <v>13</v>
      </c>
    </row>
    <row r="17" spans="2:24" ht="15.95" customHeight="1" thickBot="1" x14ac:dyDescent="0.2">
      <c r="B17" s="244"/>
      <c r="C17" s="252"/>
      <c r="D17" s="132"/>
      <c r="E17" s="86" t="str" cm="1">
        <f t="array" ref="E17">IFERROR(IF(基本情報!$B$16=15,_xlfn.IFS(OR(D16="",F16=""),"",AND(OR(D17="キケン",D17="失格"),OR(F17="キケン",F17="失格")),"",OR(D17="キケン",D17="失格"),"R",OR(F17="キケン",F17="失格"),"L",AND(D16=15,F16&lt;=13),"L",AND(F16=15,D16&lt;=13),"R",D16=21,"L",F16=21,"R",AND(D16&gt;=15,(D16-F16)&gt;=2),"L",AND(F16&gt;=15,(F16-D16)&gt;=2),"R",TRUE,"打切"),IF(基本情報!$B$16=21,_xlfn.IFS(OR(D16="",F16=""),"",AND(OR(D17="キケン",D17="失格"),OR(F17="キケン",F17="失格")),"",OR(D17="キケン",D17="失格"),"R",OR(F17="キケン",F17="失格"),"L",AND(D16=21,F16&lt;=19),"L",AND(F16=21,D16&lt;=19),"R",D16=30,"L",F16=30,"R",AND(D16&gt;=21,(D16-F16)&gt;=2),"L",AND(F16&gt;=21,(F16-D16)&gt;=2),"R",TRUE,"打切"))),"")</f>
        <v/>
      </c>
      <c r="F17" s="132"/>
      <c r="G17" s="252"/>
      <c r="H17" s="248"/>
      <c r="I17" s="244"/>
      <c r="J17" s="252"/>
      <c r="K17" s="132"/>
      <c r="L17" s="86" t="str" cm="1">
        <f t="array" ref="L17">IFERROR(IF(基本情報!$B$16=15,_xlfn.IFS(OR(K16="",M16=""),"",AND(OR(K17="キケン",K17="失格"),OR(M17="キケン",M17="失格")),"",OR(K17="キケン",K17="失格"),"R",OR(M17="キケン",M17="失格"),"L",AND(K16=15,M16&lt;=13),"L",AND(M16=15,K16&lt;=13),"R",K16=21,"L",M16=21,"R",AND(K16&gt;=15,(K16-M16)&gt;=2),"L",AND(M16&gt;=15,(M16-K16)&gt;=2),"R",TRUE,"打切"),IF(基本情報!$B$16=21,_xlfn.IFS(OR(K16="",M16=""),"",AND(OR(K17="キケン",K17="失格"),OR(M17="キケン",M17="失格")),"",OR(K17="キケン",K17="失格"),"R",OR(M17="キケン",M17="失格"),"L",AND(K16=21,M16&lt;=19),"L",AND(M16=21,K16&lt;=19),"R",K16=30,"L",M16=30,"R",AND(K16&gt;=21,(K16-M16)&gt;=2),"L",AND(M16&gt;=21,(M16-K16)&gt;=2),"R",TRUE,"打切"))),"")</f>
        <v/>
      </c>
      <c r="M17" s="132"/>
      <c r="N17" s="252"/>
      <c r="O17" s="248"/>
      <c r="P17" s="244"/>
      <c r="Q17" s="252"/>
      <c r="R17" s="132"/>
      <c r="S17" s="86" t="str" cm="1">
        <f t="array" ref="S17">IFERROR(IF(基本情報!$B$16=15,_xlfn.IFS(OR(R16="",T16=""),"",AND(OR(R17="キケン",R17="失格"),OR(T17="キケン",T17="失格")),"",OR(R17="キケン",R17="失格"),"R",OR(T17="キケン",T17="失格"),"L",AND(R16=15,T16&lt;=13),"L",AND(T16=15,R16&lt;=13),"R",R16=21,"L",T16=21,"R",AND(R16&gt;=15,(R16-T16)&gt;=2),"L",AND(T16&gt;=15,(T16-R16)&gt;=2),"R",TRUE,"打切"),IF(基本情報!$B$16=21,_xlfn.IFS(OR(R16="",T16=""),"",AND(OR(R17="キケン",R17="失格"),OR(T17="キケン",T17="失格")),"",OR(R17="キケン",R17="失格"),"R",OR(T17="キケン",T17="失格"),"L",AND(R16=21,T16&lt;=19),"L",AND(T16=21,R16&lt;=19),"R",R16=30,"L",T16=30,"R",AND(R16&gt;=21,(R16-T16)&gt;=2),"L",AND(T16&gt;=21,(T16-R16)&gt;=2),"R",TRUE,"打切"))),"")</f>
        <v/>
      </c>
      <c r="T17" s="132"/>
      <c r="U17" s="252"/>
      <c r="V17" s="248"/>
      <c r="X17" s="44">
        <v>14</v>
      </c>
    </row>
    <row r="18" spans="2:24" ht="24" customHeight="1" x14ac:dyDescent="0.15">
      <c r="B18" s="244"/>
      <c r="C18" s="252"/>
      <c r="D18" s="133"/>
      <c r="E18" s="87" t="s">
        <v>27</v>
      </c>
      <c r="F18" s="133"/>
      <c r="G18" s="252"/>
      <c r="H18" s="248"/>
      <c r="I18" s="244"/>
      <c r="J18" s="252"/>
      <c r="K18" s="133"/>
      <c r="L18" s="87" t="s">
        <v>27</v>
      </c>
      <c r="M18" s="133"/>
      <c r="N18" s="252"/>
      <c r="O18" s="248"/>
      <c r="P18" s="244"/>
      <c r="Q18" s="252"/>
      <c r="R18" s="133"/>
      <c r="S18" s="87" t="s">
        <v>27</v>
      </c>
      <c r="T18" s="133"/>
      <c r="U18" s="252"/>
      <c r="V18" s="248"/>
      <c r="X18" s="44">
        <v>15</v>
      </c>
    </row>
    <row r="19" spans="2:24" ht="15.95" customHeight="1" thickBot="1" x14ac:dyDescent="0.2">
      <c r="B19" s="244" t="str">
        <f>IF(オーダー!C24="","",オーダー!C24)</f>
        <v/>
      </c>
      <c r="C19" s="252"/>
      <c r="D19" s="132"/>
      <c r="E19" s="86" t="str" cm="1">
        <f t="array" ref="E19">IFERROR(IF(基本情報!$B$16=15,_xlfn.IFS(OR(D18="",F18=""),"",AND(OR(D19="キケン",D19="失格"),OR(F19="キケン",F19="失格")),"",OR(D19="キケン",D19="失格"),"R",OR(F19="キケン",F19="失格"),"L",AND(D18=15,F18&lt;=13),"L",AND(F18=15,D18&lt;=13),"R",D18=21,"L",F18=21,"R",AND(D18&gt;=15,(D18-F18)&gt;=2),"L",AND(F18&gt;=15,(F18-D18)&gt;=2),"R",TRUE,"打切"),IF(基本情報!$B$16=21,_xlfn.IFS(OR(D18="",F18=""),"",AND(OR(D19="キケン",D19="失格"),OR(F19="キケン",F19="失格")),"",OR(D19="キケン",D19="失格"),"R",OR(F19="キケン",F19="失格"),"L",AND(D18=21,F18&lt;=19),"L",AND(F18=21,D18&lt;=19),"R",D18=30,"L",F18=30,"R",AND(D18&gt;=21,(D18-F18)&gt;=2),"L",AND(F18&gt;=21,(F18-D18)&gt;=2),"R",TRUE,"打切"))),"")</f>
        <v/>
      </c>
      <c r="F19" s="132"/>
      <c r="G19" s="252"/>
      <c r="H19" s="248" t="str">
        <f>IF(オーダー!E24="","",オーダー!E24)</f>
        <v/>
      </c>
      <c r="I19" s="244" t="str">
        <f>IF(オーダー!F24="","",オーダー!F24)</f>
        <v/>
      </c>
      <c r="J19" s="252"/>
      <c r="K19" s="132"/>
      <c r="L19" s="86" t="str" cm="1">
        <f t="array" ref="L19">IFERROR(IF(基本情報!$B$16=15,_xlfn.IFS(OR(K18="",M18=""),"",AND(OR(K19="キケン",K19="失格"),OR(M19="キケン",M19="失格")),"",OR(K19="キケン",K19="失格"),"R",OR(M19="キケン",M19="失格"),"L",AND(K18=15,M18&lt;=13),"L",AND(M18=15,K18&lt;=13),"R",K18=21,"L",M18=21,"R",AND(K18&gt;=15,(K18-M18)&gt;=2),"L",AND(M18&gt;=15,(M18-K18)&gt;=2),"R",TRUE,"打切"),IF(基本情報!$B$16=21,_xlfn.IFS(OR(K18="",M18=""),"",AND(OR(K19="キケン",K19="失格"),OR(M19="キケン",M19="失格")),"",OR(K19="キケン",K19="失格"),"R",OR(M19="キケン",M19="失格"),"L",AND(K18=21,M18&lt;=19),"L",AND(M18=21,K18&lt;=19),"R",K18=30,"L",M18=30,"R",AND(K18&gt;=21,(K18-M18)&gt;=2),"L",AND(M18&gt;=21,(M18-K18)&gt;=2),"R",TRUE,"打切"))),"")</f>
        <v/>
      </c>
      <c r="M19" s="132"/>
      <c r="N19" s="252"/>
      <c r="O19" s="248" t="str">
        <f>IF(オーダー!H24="","",オーダー!H24)</f>
        <v/>
      </c>
      <c r="P19" s="244" t="str">
        <f>IF(オーダー!I24="","",オーダー!I24)</f>
        <v/>
      </c>
      <c r="Q19" s="252"/>
      <c r="R19" s="132"/>
      <c r="S19" s="86" t="str" cm="1">
        <f t="array" ref="S19">IFERROR(IF(基本情報!$B$16=15,_xlfn.IFS(OR(R18="",T18=""),"",AND(OR(R19="キケン",R19="失格"),OR(T19="キケン",T19="失格")),"",OR(R19="キケン",R19="失格"),"R",OR(T19="キケン",T19="失格"),"L",AND(R18=15,T18&lt;=13),"L",AND(T18=15,R18&lt;=13),"R",R18=21,"L",T18=21,"R",AND(R18&gt;=15,(R18-T18)&gt;=2),"L",AND(T18&gt;=15,(T18-R18)&gt;=2),"R",TRUE,"打切"),IF(基本情報!$B$16=21,_xlfn.IFS(OR(R18="",T18=""),"",AND(OR(R19="キケン",R19="失格"),OR(T19="キケン",T19="失格")),"",OR(R19="キケン",R19="失格"),"R",OR(T19="キケン",T19="失格"),"L",AND(R18=21,T18&lt;=19),"L",AND(T18=21,R18&lt;=19),"R",R18=30,"L",T18=30,"R",AND(R18&gt;=21,(R18-T18)&gt;=2),"L",AND(T18&gt;=21,(T18-R18)&gt;=2),"R",TRUE,"打切"))),"")</f>
        <v/>
      </c>
      <c r="T19" s="132"/>
      <c r="U19" s="252"/>
      <c r="V19" s="248" t="str">
        <f>IF(オーダー!K24="","",オーダー!K24)</f>
        <v/>
      </c>
      <c r="X19" s="44">
        <v>16</v>
      </c>
    </row>
    <row r="20" spans="2:24" ht="24" customHeight="1" x14ac:dyDescent="0.15">
      <c r="B20" s="244"/>
      <c r="C20" s="252"/>
      <c r="D20" s="134"/>
      <c r="E20" s="88" t="s">
        <v>27</v>
      </c>
      <c r="F20" s="134"/>
      <c r="G20" s="252"/>
      <c r="H20" s="248"/>
      <c r="I20" s="244"/>
      <c r="J20" s="252"/>
      <c r="K20" s="134"/>
      <c r="L20" s="88" t="s">
        <v>27</v>
      </c>
      <c r="M20" s="134"/>
      <c r="N20" s="252"/>
      <c r="O20" s="248"/>
      <c r="P20" s="244"/>
      <c r="Q20" s="252"/>
      <c r="R20" s="134"/>
      <c r="S20" s="88" t="s">
        <v>27</v>
      </c>
      <c r="T20" s="134"/>
      <c r="U20" s="252"/>
      <c r="V20" s="248"/>
      <c r="X20" s="44">
        <v>17</v>
      </c>
    </row>
    <row r="21" spans="2:24" ht="15.95" customHeight="1" thickBot="1" x14ac:dyDescent="0.2">
      <c r="B21" s="245"/>
      <c r="C21" s="139"/>
      <c r="D21" s="135"/>
      <c r="E21" s="86" t="str" cm="1">
        <f t="array" ref="E21">IFERROR(IF(基本情報!$B$16=15,_xlfn.IFS(OR(D20="",F20=""),"",AND(OR(D21="キケン",D21="失格"),OR(F21="キケン",F21="失格")),"",OR(D21="キケン",D21="失格"),"R",OR(F21="キケン",F21="失格"),"L",AND(D20=15,F20&lt;=13),"L",AND(F20=15,D20&lt;=13),"R",D20=21,"L",F20=21,"R",AND(D20&gt;=15,(D20-F20)&gt;=2),"L",AND(F20&gt;=15,(F20-D20)&gt;=2),"R",TRUE,"打切"),IF(基本情報!$B$16=21,_xlfn.IFS(OR(D20="",F20=""),"",AND(OR(D21="キケン",D21="失格"),OR(F21="キケン",F21="失格")),"",OR(D21="キケン",D21="失格"),"R",OR(F21="キケン",F21="失格"),"L",AND(D20=21,F20&lt;=19),"L",AND(F20=21,D20&lt;=19),"R",D20=30,"L",F20=30,"R",AND(D20&gt;=21,(D20-F20)&gt;=2),"L",AND(F20&gt;=21,(F20-D20)&gt;=2),"R",TRUE,"打切"))),"")</f>
        <v/>
      </c>
      <c r="F21" s="135"/>
      <c r="G21" s="139"/>
      <c r="H21" s="249"/>
      <c r="I21" s="245"/>
      <c r="J21" s="139"/>
      <c r="K21" s="135"/>
      <c r="L21" s="86" t="str" cm="1">
        <f t="array" ref="L21">IFERROR(IF(基本情報!$B$16=15,_xlfn.IFS(OR(K20="",M20=""),"",AND(OR(K21="キケン",K21="失格"),OR(M21="キケン",M21="失格")),"",OR(K21="キケン",K21="失格"),"R",OR(M21="キケン",M21="失格"),"L",AND(K20=15,M20&lt;=13),"L",AND(M20=15,K20&lt;=13),"R",K20=21,"L",M20=21,"R",AND(K20&gt;=15,(K20-M20)&gt;=2),"L",AND(M20&gt;=15,(M20-K20)&gt;=2),"R",TRUE,"打切"),IF(基本情報!$B$16=21,_xlfn.IFS(OR(K20="",M20=""),"",AND(OR(K21="キケン",K21="失格"),OR(M21="キケン",M21="失格")),"",OR(K21="キケン",K21="失格"),"R",OR(M21="キケン",M21="失格"),"L",AND(K20=21,M20&lt;=19),"L",AND(M20=21,K20&lt;=19),"R",K20=30,"L",M20=30,"R",AND(K20&gt;=21,(K20-M20)&gt;=2),"L",AND(M20&gt;=21,(M20-K20)&gt;=2),"R",TRUE,"打切"))),"")</f>
        <v/>
      </c>
      <c r="M21" s="135"/>
      <c r="N21" s="139"/>
      <c r="O21" s="249"/>
      <c r="P21" s="245"/>
      <c r="Q21" s="139"/>
      <c r="R21" s="135"/>
      <c r="S21" s="86" t="str" cm="1">
        <f t="array" ref="S21">IFERROR(IF(基本情報!$B$16=15,_xlfn.IFS(OR(R20="",T20=""),"",AND(OR(R21="キケン",R21="失格"),OR(T21="キケン",T21="失格")),"",OR(R21="キケン",R21="失格"),"R",OR(T21="キケン",T21="失格"),"L",AND(R20=15,T20&lt;=13),"L",AND(T20=15,R20&lt;=13),"R",R20=21,"L",T20=21,"R",AND(R20&gt;=15,(R20-T20)&gt;=2),"L",AND(T20&gt;=15,(T20-R20)&gt;=2),"R",TRUE,"打切"),IF(基本情報!$B$16=21,_xlfn.IFS(OR(R20="",T20=""),"",AND(OR(R21="キケン",R21="失格"),OR(T21="キケン",T21="失格")),"",OR(R21="キケン",R21="失格"),"R",OR(T21="キケン",T21="失格"),"L",AND(R20=21,T20&lt;=19),"L",AND(T20=21,R20&lt;=19),"R",R20=30,"L",T20=30,"R",AND(R20&gt;=21,(R20-T20)&gt;=2),"L",AND(T20&gt;=21,(T20-R20)&gt;=2),"R",TRUE,"打切"))),"")</f>
        <v/>
      </c>
      <c r="T21" s="135"/>
      <c r="U21" s="139"/>
      <c r="V21" s="249"/>
      <c r="X21" s="44">
        <v>18</v>
      </c>
    </row>
    <row r="22" spans="2:24" ht="24" customHeight="1" x14ac:dyDescent="0.15">
      <c r="B22" s="246" t="str">
        <f>IF(メンバーチェンジ!C13="",IF(オーダー!C25="","",オーダー!C25),メンバーチェンジ!C13)</f>
        <v/>
      </c>
      <c r="C22" s="251" t="str">
        <f>IF(OR($D$3="キケン",$F$3="キケン"),0,IF(OR(C27="キケン",C27="失格",G27="キケン",G27="失格"),0,IF(E23="","",IF(COUNTIFS($E23:$E27,"L")&gt;2,2,COUNTIFS($E23:$E27,"L")))))</f>
        <v/>
      </c>
      <c r="D22" s="131"/>
      <c r="E22" s="85" t="s">
        <v>27</v>
      </c>
      <c r="F22" s="131"/>
      <c r="G22" s="251" t="str">
        <f>IF(OR($D$3="キケン",$F$3="キケン"),0,IF(OR(C27="キケン",C27="失格",G27="キケン",G27="失格"),0,IF(E23="","",IF(COUNTIFS($E23:$E27,"R")&gt;2,2,COUNTIFS($E23:$E27,"R")))))</f>
        <v/>
      </c>
      <c r="H22" s="247" t="str">
        <f>IF(メンバーチェンジ!E13="",IF(オーダー!E25="","",オーダー!E25),メンバーチェンジ!E13)</f>
        <v/>
      </c>
      <c r="I22" s="246" t="str">
        <f>IF(メンバーチェンジ!F13="",IF(オーダー!F25="","",オーダー!F25),メンバーチェンジ!F13)</f>
        <v/>
      </c>
      <c r="J22" s="251" t="str">
        <f>IF(OR($K$3="キケン",$M$3="キケン"),0,IF(OR(J27="キケン",J27="失格",N27="キケン",N27="失格"),0,IF(L23="","",IF(COUNTIFS($L23:$L27,"L")&gt;2,2,COUNTIFS($L23:$L27,"L")))))</f>
        <v/>
      </c>
      <c r="K22" s="131"/>
      <c r="L22" s="85" t="s">
        <v>27</v>
      </c>
      <c r="M22" s="131"/>
      <c r="N22" s="251" t="str">
        <f>IF(OR($K$3="キケン",$M$3="キケン"),0,IF(OR(J27="キケン",J27="失格",N27="キケン",N27="失格"),0,IF(L23="","",IF(COUNTIFS($L23:$L27,"R")&gt;2,2,COUNTIFS($L23:$L27,"R")))))</f>
        <v/>
      </c>
      <c r="O22" s="247" t="str">
        <f>IF(メンバーチェンジ!H13="",IF(オーダー!H25="","",オーダー!H25),メンバーチェンジ!H13)</f>
        <v/>
      </c>
      <c r="P22" s="246" t="str">
        <f>IF(メンバーチェンジ!I13="",IF(オーダー!I25="","",オーダー!I25),メンバーチェンジ!I13)</f>
        <v/>
      </c>
      <c r="Q22" s="251" t="str">
        <f>IF(OR($R$3="キケン",$T$3="キケン"),0,IF(OR(Q27="キケン",Q27="失格",U27="キケン",U27="失格"),0,IF(S23="","",IF(COUNTIFS($S23:$S27,"L")&gt;2,2,COUNTIFS($S23:$S27,"L")))))</f>
        <v/>
      </c>
      <c r="R22" s="131"/>
      <c r="S22" s="85" t="s">
        <v>27</v>
      </c>
      <c r="T22" s="131"/>
      <c r="U22" s="251" t="str">
        <f>IF(OR($R$3="キケン",$T$3="キケン"),0,IF(OR(Q27="キケン",Q27="失格",U27="キケン",U27="失格"),0,IF(S23="","",IF(COUNTIFS($S23:$S27,"R")&gt;2,2,COUNTIFS($S23:$S27,"R")))))</f>
        <v/>
      </c>
      <c r="V22" s="247" t="str">
        <f>IF(メンバーチェンジ!K13="",IF(オーダー!K25="","",オーダー!K25),メンバーチェンジ!K13)</f>
        <v/>
      </c>
      <c r="X22" s="44">
        <v>19</v>
      </c>
    </row>
    <row r="23" spans="2:24" ht="15.95" customHeight="1" thickBot="1" x14ac:dyDescent="0.2">
      <c r="B23" s="244"/>
      <c r="C23" s="252"/>
      <c r="D23" s="132"/>
      <c r="E23" s="86" t="str" cm="1">
        <f t="array" ref="E23">IFERROR(IF(基本情報!$B$16=15,_xlfn.IFS(OR(D22="",F22=""),"",AND(OR(D23="キケン",D23="失格"),OR(F23="キケン",F23="失格")),"",OR(D23="キケン",D23="失格"),"R",OR(F23="キケン",F23="失格"),"L",AND(D22=15,F22&lt;=13),"L",AND(F22=15,D22&lt;=13),"R",D22=21,"L",F22=21,"R",AND(D22&gt;=15,(D22-F22)&gt;=2),"L",AND(F22&gt;=15,(F22-D22)&gt;=2),"R",TRUE,"打切"),IF(基本情報!$B$16=21,_xlfn.IFS(OR(D22="",F22=""),"",AND(OR(D23="キケン",D23="失格"),OR(F23="キケン",F23="失格")),"",OR(D23="キケン",D23="失格"),"R",OR(F23="キケン",F23="失格"),"L",AND(D22=21,F22&lt;=19),"L",AND(F22=21,D22&lt;=19),"R",D22=30,"L",F22=30,"R",AND(D22&gt;=21,(D22-F22)&gt;=2),"L",AND(F22&gt;=21,(F22-D22)&gt;=2),"R",TRUE,"打切"))),"")</f>
        <v/>
      </c>
      <c r="F23" s="132"/>
      <c r="G23" s="252"/>
      <c r="H23" s="248"/>
      <c r="I23" s="244"/>
      <c r="J23" s="252"/>
      <c r="K23" s="132"/>
      <c r="L23" s="86" t="str" cm="1">
        <f t="array" ref="L23">IFERROR(IF(基本情報!$B$16=15,_xlfn.IFS(OR(K22="",M22=""),"",AND(OR(K23="キケン",K23="失格"),OR(M23="キケン",M23="失格")),"",OR(K23="キケン",K23="失格"),"R",OR(M23="キケン",M23="失格"),"L",AND(K22=15,M22&lt;=13),"L",AND(M22=15,K22&lt;=13),"R",K22=21,"L",M22=21,"R",AND(K22&gt;=15,(K22-M22)&gt;=2),"L",AND(M22&gt;=15,(M22-K22)&gt;=2),"R",TRUE,"打切"),IF(基本情報!$B$16=21,_xlfn.IFS(OR(K22="",M22=""),"",AND(OR(K23="キケン",K23="失格"),OR(M23="キケン",M23="失格")),"",OR(K23="キケン",K23="失格"),"R",OR(M23="キケン",M23="失格"),"L",AND(K22=21,M22&lt;=19),"L",AND(M22=21,K22&lt;=19),"R",K22=30,"L",M22=30,"R",AND(K22&gt;=21,(K22-M22)&gt;=2),"L",AND(M22&gt;=21,(M22-K22)&gt;=2),"R",TRUE,"打切"))),"")</f>
        <v/>
      </c>
      <c r="M23" s="132"/>
      <c r="N23" s="252"/>
      <c r="O23" s="248"/>
      <c r="P23" s="244"/>
      <c r="Q23" s="252"/>
      <c r="R23" s="132"/>
      <c r="S23" s="86" t="str" cm="1">
        <f t="array" ref="S23">IFERROR(IF(基本情報!$B$16=15,_xlfn.IFS(OR(R22="",T22=""),"",AND(OR(R23="キケン",R23="失格"),OR(T23="キケン",T23="失格")),"",OR(R23="キケン",R23="失格"),"R",OR(T23="キケン",T23="失格"),"L",AND(R22=15,T22&lt;=13),"L",AND(T22=15,R22&lt;=13),"R",R22=21,"L",T22=21,"R",AND(R22&gt;=15,(R22-T22)&gt;=2),"L",AND(T22&gt;=15,(T22-R22)&gt;=2),"R",TRUE,"打切"),IF(基本情報!$B$16=21,_xlfn.IFS(OR(R22="",T22=""),"",AND(OR(R23="キケン",R23="失格"),OR(T23="キケン",T23="失格")),"",OR(R23="キケン",R23="失格"),"R",OR(T23="キケン",T23="失格"),"L",AND(R22=21,T22&lt;=19),"L",AND(T22=21,R22&lt;=19),"R",R22=30,"L",T22=30,"R",AND(R22&gt;=21,(R22-T22)&gt;=2),"L",AND(T22&gt;=21,(T22-R22)&gt;=2),"R",TRUE,"打切"))),"")</f>
        <v/>
      </c>
      <c r="T23" s="132"/>
      <c r="U23" s="252"/>
      <c r="V23" s="248"/>
      <c r="X23" s="44">
        <v>20</v>
      </c>
    </row>
    <row r="24" spans="2:24" ht="24" customHeight="1" x14ac:dyDescent="0.15">
      <c r="B24" s="244"/>
      <c r="C24" s="252"/>
      <c r="D24" s="133"/>
      <c r="E24" s="87" t="s">
        <v>27</v>
      </c>
      <c r="F24" s="133"/>
      <c r="G24" s="252"/>
      <c r="H24" s="248"/>
      <c r="I24" s="244"/>
      <c r="J24" s="252"/>
      <c r="K24" s="133"/>
      <c r="L24" s="87" t="s">
        <v>27</v>
      </c>
      <c r="M24" s="133"/>
      <c r="N24" s="252"/>
      <c r="O24" s="248"/>
      <c r="P24" s="244"/>
      <c r="Q24" s="252"/>
      <c r="R24" s="133"/>
      <c r="S24" s="87" t="s">
        <v>27</v>
      </c>
      <c r="T24" s="133"/>
      <c r="U24" s="252"/>
      <c r="V24" s="248"/>
      <c r="X24" s="44">
        <v>21</v>
      </c>
    </row>
    <row r="25" spans="2:24" ht="15.95" customHeight="1" thickBot="1" x14ac:dyDescent="0.2">
      <c r="B25" s="244" t="str">
        <f>IF(メンバーチェンジ!C14="",IF(オーダー!C26="","",オーダー!C26),メンバーチェンジ!C14)</f>
        <v/>
      </c>
      <c r="C25" s="252"/>
      <c r="D25" s="132"/>
      <c r="E25" s="86" t="str" cm="1">
        <f t="array" ref="E25">IFERROR(IF(基本情報!$B$16=15,_xlfn.IFS(OR(D24="",F24=""),"",AND(OR(D25="キケン",D25="失格"),OR(F25="キケン",F25="失格")),"",OR(D25="キケン",D25="失格"),"R",OR(F25="キケン",F25="失格"),"L",AND(D24=15,F24&lt;=13),"L",AND(F24=15,D24&lt;=13),"R",D24=21,"L",F24=21,"R",AND(D24&gt;=15,(D24-F24)&gt;=2),"L",AND(F24&gt;=15,(F24-D24)&gt;=2),"R",TRUE,"打切"),IF(基本情報!$B$16=21,_xlfn.IFS(OR(D24="",F24=""),"",AND(OR(D25="キケン",D25="失格"),OR(F25="キケン",F25="失格")),"",OR(D25="キケン",D25="失格"),"R",OR(F25="キケン",F25="失格"),"L",AND(D24=21,F24&lt;=19),"L",AND(F24=21,D24&lt;=19),"R",D24=30,"L",F24=30,"R",AND(D24&gt;=21,(D24-F24)&gt;=2),"L",AND(F24&gt;=21,(F24-D24)&gt;=2),"R",TRUE,"打切"))),"")</f>
        <v/>
      </c>
      <c r="F25" s="132"/>
      <c r="G25" s="252"/>
      <c r="H25" s="248" t="str">
        <f>IF(メンバーチェンジ!E14="",IF(オーダー!E26="","",オーダー!E26),メンバーチェンジ!E14)</f>
        <v/>
      </c>
      <c r="I25" s="244" t="str">
        <f>IF(メンバーチェンジ!F14="",IF(オーダー!F26="","",オーダー!F26),メンバーチェンジ!F14)</f>
        <v/>
      </c>
      <c r="J25" s="252"/>
      <c r="K25" s="132"/>
      <c r="L25" s="86" t="str" cm="1">
        <f t="array" ref="L25">IFERROR(IF(基本情報!$B$16=15,_xlfn.IFS(OR(K24="",M24=""),"",AND(OR(K25="キケン",K25="失格"),OR(M25="キケン",M25="失格")),"",OR(K25="キケン",K25="失格"),"R",OR(M25="キケン",M25="失格"),"L",AND(K24=15,M24&lt;=13),"L",AND(M24=15,K24&lt;=13),"R",K24=21,"L",M24=21,"R",AND(K24&gt;=15,(K24-M24)&gt;=2),"L",AND(M24&gt;=15,(M24-K24)&gt;=2),"R",TRUE,"打切"),IF(基本情報!$B$16=21,_xlfn.IFS(OR(K24="",M24=""),"",AND(OR(K25="キケン",K25="失格"),OR(M25="キケン",M25="失格")),"",OR(K25="キケン",K25="失格"),"R",OR(M25="キケン",M25="失格"),"L",AND(K24=21,M24&lt;=19),"L",AND(M24=21,K24&lt;=19),"R",K24=30,"L",M24=30,"R",AND(K24&gt;=21,(K24-M24)&gt;=2),"L",AND(M24&gt;=21,(M24-K24)&gt;=2),"R",TRUE,"打切"))),"")</f>
        <v/>
      </c>
      <c r="M25" s="132"/>
      <c r="N25" s="252"/>
      <c r="O25" s="248" t="str">
        <f>IF(メンバーチェンジ!H14="",IF(オーダー!H26="","",オーダー!H26),メンバーチェンジ!H14)</f>
        <v/>
      </c>
      <c r="P25" s="244" t="str">
        <f>IF(メンバーチェンジ!I14="",IF(オーダー!I26="","",オーダー!I26),メンバーチェンジ!I14)</f>
        <v/>
      </c>
      <c r="Q25" s="252"/>
      <c r="R25" s="132"/>
      <c r="S25" s="86" t="str" cm="1">
        <f t="array" ref="S25">IFERROR(IF(基本情報!$B$16=15,_xlfn.IFS(OR(R24="",T24=""),"",AND(OR(R25="キケン",R25="失格"),OR(T25="キケン",T25="失格")),"",OR(R25="キケン",R25="失格"),"R",OR(T25="キケン",T25="失格"),"L",AND(R24=15,T24&lt;=13),"L",AND(T24=15,R24&lt;=13),"R",R24=21,"L",T24=21,"R",AND(R24&gt;=15,(R24-T24)&gt;=2),"L",AND(T24&gt;=15,(T24-R24)&gt;=2),"R",TRUE,"打切"),IF(基本情報!$B$16=21,_xlfn.IFS(OR(R24="",T24=""),"",AND(OR(R25="キケン",R25="失格"),OR(T25="キケン",T25="失格")),"",OR(R25="キケン",R25="失格"),"R",OR(T25="キケン",T25="失格"),"L",AND(R24=21,T24&lt;=19),"L",AND(T24=21,R24&lt;=19),"R",R24=30,"L",T24=30,"R",AND(R24&gt;=21,(R24-T24)&gt;=2),"L",AND(T24&gt;=21,(T24-R24)&gt;=2),"R",TRUE,"打切"))),"")</f>
        <v/>
      </c>
      <c r="T25" s="132"/>
      <c r="U25" s="252"/>
      <c r="V25" s="248" t="str">
        <f>IF(メンバーチェンジ!K14="",IF(オーダー!K26="","",オーダー!K26),メンバーチェンジ!K14)</f>
        <v/>
      </c>
      <c r="X25" s="44">
        <v>22</v>
      </c>
    </row>
    <row r="26" spans="2:24" ht="24" customHeight="1" x14ac:dyDescent="0.15">
      <c r="B26" s="244"/>
      <c r="C26" s="252"/>
      <c r="D26" s="134"/>
      <c r="E26" s="88" t="s">
        <v>27</v>
      </c>
      <c r="F26" s="134"/>
      <c r="G26" s="252"/>
      <c r="H26" s="248"/>
      <c r="I26" s="244"/>
      <c r="J26" s="252"/>
      <c r="K26" s="134"/>
      <c r="L26" s="88" t="s">
        <v>27</v>
      </c>
      <c r="M26" s="134"/>
      <c r="N26" s="252"/>
      <c r="O26" s="248"/>
      <c r="P26" s="244"/>
      <c r="Q26" s="252"/>
      <c r="R26" s="134"/>
      <c r="S26" s="88" t="s">
        <v>27</v>
      </c>
      <c r="T26" s="134"/>
      <c r="U26" s="252"/>
      <c r="V26" s="248"/>
      <c r="X26" s="44">
        <v>23</v>
      </c>
    </row>
    <row r="27" spans="2:24" ht="15.95" customHeight="1" thickBot="1" x14ac:dyDescent="0.2">
      <c r="B27" s="245"/>
      <c r="C27" s="139"/>
      <c r="D27" s="135"/>
      <c r="E27" s="86" t="str" cm="1">
        <f t="array" ref="E27">IFERROR(IF(基本情報!$B$16=15,_xlfn.IFS(OR(D26="",F26=""),"",AND(OR(D27="キケン",D27="失格"),OR(F27="キケン",F27="失格")),"",OR(D27="キケン",D27="失格"),"R",OR(F27="キケン",F27="失格"),"L",AND(D26=15,F26&lt;=13),"L",AND(F26=15,D26&lt;=13),"R",D26=21,"L",F26=21,"R",AND(D26&gt;=15,(D26-F26)&gt;=2),"L",AND(F26&gt;=15,(F26-D26)&gt;=2),"R",TRUE,"打切"),IF(基本情報!$B$16=21,_xlfn.IFS(OR(D26="",F26=""),"",AND(OR(D27="キケン",D27="失格"),OR(F27="キケン",F27="失格")),"",OR(D27="キケン",D27="失格"),"R",OR(F27="キケン",F27="失格"),"L",AND(D26=21,F26&lt;=19),"L",AND(F26=21,D26&lt;=19),"R",D26=30,"L",F26=30,"R",AND(D26&gt;=21,(D26-F26)&gt;=2),"L",AND(F26&gt;=21,(F26-D26)&gt;=2),"R",TRUE,"打切"))),"")</f>
        <v/>
      </c>
      <c r="F27" s="135"/>
      <c r="G27" s="139"/>
      <c r="H27" s="249"/>
      <c r="I27" s="245"/>
      <c r="J27" s="139"/>
      <c r="K27" s="135"/>
      <c r="L27" s="86" t="str" cm="1">
        <f t="array" ref="L27">IFERROR(IF(基本情報!$B$16=15,_xlfn.IFS(OR(K26="",M26=""),"",AND(OR(K27="キケン",K27="失格"),OR(M27="キケン",M27="失格")),"",OR(K27="キケン",K27="失格"),"R",OR(M27="キケン",M27="失格"),"L",AND(K26=15,M26&lt;=13),"L",AND(M26=15,K26&lt;=13),"R",K26=21,"L",M26=21,"R",AND(K26&gt;=15,(K26-M26)&gt;=2),"L",AND(M26&gt;=15,(M26-K26)&gt;=2),"R",TRUE,"打切"),IF(基本情報!$B$16=21,_xlfn.IFS(OR(K26="",M26=""),"",AND(OR(K27="キケン",K27="失格"),OR(M27="キケン",M27="失格")),"",OR(K27="キケン",K27="失格"),"R",OR(M27="キケン",M27="失格"),"L",AND(K26=21,M26&lt;=19),"L",AND(M26=21,K26&lt;=19),"R",K26=30,"L",M26=30,"R",AND(K26&gt;=21,(K26-M26)&gt;=2),"L",AND(M26&gt;=21,(M26-K26)&gt;=2),"R",TRUE,"打切"))),"")</f>
        <v/>
      </c>
      <c r="M27" s="135"/>
      <c r="N27" s="139"/>
      <c r="O27" s="249"/>
      <c r="P27" s="245"/>
      <c r="Q27" s="139"/>
      <c r="R27" s="135"/>
      <c r="S27" s="86" t="str" cm="1">
        <f t="array" ref="S27">IFERROR(IF(基本情報!$B$16=15,_xlfn.IFS(OR(R26="",T26=""),"",AND(OR(R27="キケン",R27="失格"),OR(T27="キケン",T27="失格")),"",OR(R27="キケン",R27="失格"),"R",OR(T27="キケン",T27="失格"),"L",AND(R26=15,T26&lt;=13),"L",AND(T26=15,R26&lt;=13),"R",R26=21,"L",T26=21,"R",AND(R26&gt;=15,(R26-T26)&gt;=2),"L",AND(T26&gt;=15,(T26-R26)&gt;=2),"R",TRUE,"打切"),IF(基本情報!$B$16=21,_xlfn.IFS(OR(R26="",T26=""),"",AND(OR(R27="キケン",R27="失格"),OR(T27="キケン",T27="失格")),"",OR(R27="キケン",R27="失格"),"R",OR(T27="キケン",T27="失格"),"L",AND(R26=21,T26&lt;=19),"L",AND(T26=21,R26&lt;=19),"R",R26=30,"L",T26=30,"R",AND(R26&gt;=21,(R26-T26)&gt;=2),"L",AND(T26&gt;=21,(T26-R26)&gt;=2),"R",TRUE,"打切"))),"")</f>
        <v/>
      </c>
      <c r="T27" s="135"/>
      <c r="U27" s="139"/>
      <c r="V27" s="249"/>
      <c r="X27" s="44">
        <v>24</v>
      </c>
    </row>
    <row r="28" spans="2:24" ht="24" customHeight="1" x14ac:dyDescent="0.15">
      <c r="B28" s="246" t="str">
        <f>IF(メンバーチェンジ!C15="",IF(オーダー!C27="","",オーダー!C27),メンバーチェンジ!C15)</f>
        <v/>
      </c>
      <c r="C28" s="251" t="str">
        <f>IF(OR($D$3="キケン",$F$3="キケン"),0,IF(OR(C33="キケン",C33="失格",G33="キケン",G33="失格"),0,IF(E29="","",IF(COUNTIFS($E29:$E33,"L")&gt;2,2,COUNTIFS($E29:$E33,"L")))))</f>
        <v/>
      </c>
      <c r="D28" s="131"/>
      <c r="E28" s="85" t="s">
        <v>27</v>
      </c>
      <c r="F28" s="131"/>
      <c r="G28" s="251" t="str">
        <f>IF(OR($D$3="キケン",$F$3="キケン"),0,IF(OR(C33="キケン",C33="失格",G33="キケン",G33="失格"),0,IF(E29="","",IF(COUNTIFS($E29:$E33,"R")&gt;2,2,COUNTIFS($E29:$E33,"R")))))</f>
        <v/>
      </c>
      <c r="H28" s="247" t="str">
        <f>IF(メンバーチェンジ!E15="",IF(オーダー!E27="","",オーダー!E27),メンバーチェンジ!E15)</f>
        <v/>
      </c>
      <c r="I28" s="246" t="str">
        <f>IF(メンバーチェンジ!F15="",IF(オーダー!F27="","",オーダー!F27),メンバーチェンジ!F15)</f>
        <v/>
      </c>
      <c r="J28" s="251" t="str">
        <f>IF(OR($K$3="キケン",$M$3="キケン"),0,IF(OR(J33="キケン",J33="失格",N33="キケン",N33="失格"),0,IF(L29="","",IF(COUNTIFS($L29:$L33,"L")&gt;2,2,COUNTIFS($L29:$L33,"L")))))</f>
        <v/>
      </c>
      <c r="K28" s="131"/>
      <c r="L28" s="85" t="s">
        <v>27</v>
      </c>
      <c r="M28" s="131"/>
      <c r="N28" s="251" t="str">
        <f>IF(OR($K$3="キケン",$M$3="キケン"),0,IF(OR(J33="キケン",J33="失格",N33="キケン",N33="失格"),0,IF(L29="","",IF(COUNTIFS($L29:$L33,"R")&gt;2,2,COUNTIFS($L29:$L33,"R")))))</f>
        <v/>
      </c>
      <c r="O28" s="247" t="str">
        <f>IF(メンバーチェンジ!H15="",IF(オーダー!H27="","",オーダー!H27),メンバーチェンジ!H15)</f>
        <v/>
      </c>
      <c r="P28" s="246" t="str">
        <f>IF(メンバーチェンジ!I15="",IF(オーダー!I27="","",オーダー!I27),メンバーチェンジ!I15)</f>
        <v/>
      </c>
      <c r="Q28" s="251" t="str">
        <f>IF(OR($R$3="キケン",$T$3="キケン"),0,IF(OR(Q33="キケン",Q33="失格",U33="キケン",U33="失格"),0,IF(S29="","",IF(COUNTIFS($S29:$S33,"L")&gt;2,2,COUNTIFS($S29:$S33,"L")))))</f>
        <v/>
      </c>
      <c r="R28" s="131"/>
      <c r="S28" s="85" t="s">
        <v>27</v>
      </c>
      <c r="T28" s="131"/>
      <c r="U28" s="251" t="str">
        <f>IF(OR($R$3="キケン",$T$3="キケン"),0,IF(OR(Q33="キケン",Q33="失格",U33="キケン",U33="失格"),0,IF(S29="","",IF(COUNTIFS($S29:$S33,"R")&gt;2,2,COUNTIFS($S29:$S33,"R")))))</f>
        <v/>
      </c>
      <c r="V28" s="247" t="str">
        <f>IF(メンバーチェンジ!K15="",IF(オーダー!K27="","",オーダー!K27),メンバーチェンジ!K15)</f>
        <v/>
      </c>
      <c r="X28" s="44">
        <v>25</v>
      </c>
    </row>
    <row r="29" spans="2:24" ht="15.95" customHeight="1" thickBot="1" x14ac:dyDescent="0.2">
      <c r="B29" s="244"/>
      <c r="C29" s="252"/>
      <c r="D29" s="132"/>
      <c r="E29" s="86" t="str" cm="1">
        <f t="array" ref="E29">IFERROR(IF(基本情報!$B$16=15,_xlfn.IFS(OR(D28="",F28=""),"",AND(OR(D29="キケン",D29="失格"),OR(F29="キケン",F29="失格")),"",OR(D29="キケン",D29="失格"),"R",OR(F29="キケン",F29="失格"),"L",AND(D28=15,F28&lt;=13),"L",AND(F28=15,D28&lt;=13),"R",D28=21,"L",F28=21,"R",AND(D28&gt;=15,(D28-F28)&gt;=2),"L",AND(F28&gt;=15,(F28-D28)&gt;=2),"R",TRUE,"打切"),IF(基本情報!$B$16=21,_xlfn.IFS(OR(D28="",F28=""),"",AND(OR(D29="キケン",D29="失格"),OR(F29="キケン",F29="失格")),"",OR(D29="キケン",D29="失格"),"R",OR(F29="キケン",F29="失格"),"L",AND(D28=21,F28&lt;=19),"L",AND(F28=21,D28&lt;=19),"R",D28=30,"L",F28=30,"R",AND(D28&gt;=21,(D28-F28)&gt;=2),"L",AND(F28&gt;=21,(F28-D28)&gt;=2),"R",TRUE,"打切"))),"")</f>
        <v/>
      </c>
      <c r="F29" s="132"/>
      <c r="G29" s="252"/>
      <c r="H29" s="248"/>
      <c r="I29" s="244"/>
      <c r="J29" s="252"/>
      <c r="K29" s="132"/>
      <c r="L29" s="86" t="str" cm="1">
        <f t="array" ref="L29">IFERROR(IF(基本情報!$B$16=15,_xlfn.IFS(OR(K28="",M28=""),"",AND(OR(K29="キケン",K29="失格"),OR(M29="キケン",M29="失格")),"",OR(K29="キケン",K29="失格"),"R",OR(M29="キケン",M29="失格"),"L",AND(K28=15,M28&lt;=13),"L",AND(M28=15,K28&lt;=13),"R",K28=21,"L",M28=21,"R",AND(K28&gt;=15,(K28-M28)&gt;=2),"L",AND(M28&gt;=15,(M28-K28)&gt;=2),"R",TRUE,"打切"),IF(基本情報!$B$16=21,_xlfn.IFS(OR(K28="",M28=""),"",AND(OR(K29="キケン",K29="失格"),OR(M29="キケン",M29="失格")),"",OR(K29="キケン",K29="失格"),"R",OR(M29="キケン",M29="失格"),"L",AND(K28=21,M28&lt;=19),"L",AND(M28=21,K28&lt;=19),"R",K28=30,"L",M28=30,"R",AND(K28&gt;=21,(K28-M28)&gt;=2),"L",AND(M28&gt;=21,(M28-K28)&gt;=2),"R",TRUE,"打切"))),"")</f>
        <v/>
      </c>
      <c r="M29" s="132"/>
      <c r="N29" s="252"/>
      <c r="O29" s="248"/>
      <c r="P29" s="244"/>
      <c r="Q29" s="252"/>
      <c r="R29" s="132"/>
      <c r="S29" s="86" t="str" cm="1">
        <f t="array" ref="S29">IFERROR(IF(基本情報!$B$16=15,_xlfn.IFS(OR(R28="",T28=""),"",AND(OR(R29="キケン",R29="失格"),OR(T29="キケン",T29="失格")),"",OR(R29="キケン",R29="失格"),"R",OR(T29="キケン",T29="失格"),"L",AND(R28=15,T28&lt;=13),"L",AND(T28=15,R28&lt;=13),"R",R28=21,"L",T28=21,"R",AND(R28&gt;=15,(R28-T28)&gt;=2),"L",AND(T28&gt;=15,(T28-R28)&gt;=2),"R",TRUE,"打切"),IF(基本情報!$B$16=21,_xlfn.IFS(OR(R28="",T28=""),"",AND(OR(R29="キケン",R29="失格"),OR(T29="キケン",T29="失格")),"",OR(R29="キケン",R29="失格"),"R",OR(T29="キケン",T29="失格"),"L",AND(R28=21,T28&lt;=19),"L",AND(T28=21,R28&lt;=19),"R",R28=30,"L",T28=30,"R",AND(R28&gt;=21,(R28-T28)&gt;=2),"L",AND(T28&gt;=21,(T28-R28)&gt;=2),"R",TRUE,"打切"))),"")</f>
        <v/>
      </c>
      <c r="T29" s="132"/>
      <c r="U29" s="252"/>
      <c r="V29" s="248"/>
      <c r="X29" s="44">
        <v>26</v>
      </c>
    </row>
    <row r="30" spans="2:24" ht="24" customHeight="1" x14ac:dyDescent="0.15">
      <c r="B30" s="244"/>
      <c r="C30" s="252"/>
      <c r="D30" s="133"/>
      <c r="E30" s="87" t="s">
        <v>27</v>
      </c>
      <c r="F30" s="133"/>
      <c r="G30" s="252"/>
      <c r="H30" s="248"/>
      <c r="I30" s="244"/>
      <c r="J30" s="252"/>
      <c r="K30" s="133"/>
      <c r="L30" s="87" t="s">
        <v>27</v>
      </c>
      <c r="M30" s="133"/>
      <c r="N30" s="252"/>
      <c r="O30" s="248"/>
      <c r="P30" s="244"/>
      <c r="Q30" s="252"/>
      <c r="R30" s="133"/>
      <c r="S30" s="87" t="s">
        <v>27</v>
      </c>
      <c r="T30" s="133"/>
      <c r="U30" s="252"/>
      <c r="V30" s="248"/>
      <c r="X30" s="44">
        <v>27</v>
      </c>
    </row>
    <row r="31" spans="2:24" ht="15.95" customHeight="1" thickBot="1" x14ac:dyDescent="0.2">
      <c r="B31" s="244"/>
      <c r="C31" s="252"/>
      <c r="D31" s="132"/>
      <c r="E31" s="86" t="str" cm="1">
        <f t="array" ref="E31">IFERROR(IF(基本情報!$B$16=15,_xlfn.IFS(OR(D30="",F30=""),"",AND(OR(D31="キケン",D31="失格"),OR(F31="キケン",F31="失格")),"",OR(D31="キケン",D31="失格"),"R",OR(F31="キケン",F31="失格"),"L",AND(D30=15,F30&lt;=13),"L",AND(F30=15,D30&lt;=13),"R",D30=21,"L",F30=21,"R",AND(D30&gt;=15,(D30-F30)&gt;=2),"L",AND(F30&gt;=15,(F30-D30)&gt;=2),"R",TRUE,"打切"),IF(基本情報!$B$16=21,_xlfn.IFS(OR(D30="",F30=""),"",AND(OR(D31="キケン",D31="失格"),OR(F31="キケン",F31="失格")),"",OR(D31="キケン",D31="失格"),"R",OR(F31="キケン",F31="失格"),"L",AND(D30=21,F30&lt;=19),"L",AND(F30=21,D30&lt;=19),"R",D30=30,"L",F30=30,"R",AND(D30&gt;=21,(D30-F30)&gt;=2),"L",AND(F30&gt;=21,(F30-D30)&gt;=2),"R",TRUE,"打切"))),"")</f>
        <v/>
      </c>
      <c r="F31" s="132"/>
      <c r="G31" s="252"/>
      <c r="H31" s="248"/>
      <c r="I31" s="244"/>
      <c r="J31" s="252"/>
      <c r="K31" s="132"/>
      <c r="L31" s="86" t="str" cm="1">
        <f t="array" ref="L31">IFERROR(IF(基本情報!$B$16=15,_xlfn.IFS(OR(K30="",M30=""),"",AND(OR(K31="キケン",K31="失格"),OR(M31="キケン",M31="失格")),"",OR(K31="キケン",K31="失格"),"R",OR(M31="キケン",M31="失格"),"L",AND(K30=15,M30&lt;=13),"L",AND(M30=15,K30&lt;=13),"R",K30=21,"L",M30=21,"R",AND(K30&gt;=15,(K30-M30)&gt;=2),"L",AND(M30&gt;=15,(M30-K30)&gt;=2),"R",TRUE,"打切"),IF(基本情報!$B$16=21,_xlfn.IFS(OR(K30="",M30=""),"",AND(OR(K31="キケン",K31="失格"),OR(M31="キケン",M31="失格")),"",OR(K31="キケン",K31="失格"),"R",OR(M31="キケン",M31="失格"),"L",AND(K30=21,M30&lt;=19),"L",AND(M30=21,K30&lt;=19),"R",K30=30,"L",M30=30,"R",AND(K30&gt;=21,(K30-M30)&gt;=2),"L",AND(M30&gt;=21,(M30-K30)&gt;=2),"R",TRUE,"打切"))),"")</f>
        <v/>
      </c>
      <c r="M31" s="132"/>
      <c r="N31" s="252"/>
      <c r="O31" s="248"/>
      <c r="P31" s="244"/>
      <c r="Q31" s="252"/>
      <c r="R31" s="132"/>
      <c r="S31" s="86" t="str" cm="1">
        <f t="array" ref="S31">IFERROR(IF(基本情報!$B$16=15,_xlfn.IFS(OR(R30="",T30=""),"",AND(OR(R31="キケン",R31="失格"),OR(T31="キケン",T31="失格")),"",OR(R31="キケン",R31="失格"),"R",OR(T31="キケン",T31="失格"),"L",AND(R30=15,T30&lt;=13),"L",AND(T30=15,R30&lt;=13),"R",R30=21,"L",T30=21,"R",AND(R30&gt;=15,(R30-T30)&gt;=2),"L",AND(T30&gt;=15,(T30-R30)&gt;=2),"R",TRUE,"打切"),IF(基本情報!$B$16=21,_xlfn.IFS(OR(R30="",T30=""),"",AND(OR(R31="キケン",R31="失格"),OR(T31="キケン",T31="失格")),"",OR(R31="キケン",R31="失格"),"R",OR(T31="キケン",T31="失格"),"L",AND(R30=21,T30&lt;=19),"L",AND(T30=21,R30&lt;=19),"R",R30=30,"L",T30=30,"R",AND(R30&gt;=21,(R30-T30)&gt;=2),"L",AND(T30&gt;=21,(T30-R30)&gt;=2),"R",TRUE,"打切"))),"")</f>
        <v/>
      </c>
      <c r="T31" s="132"/>
      <c r="U31" s="252"/>
      <c r="V31" s="248"/>
      <c r="X31" s="44">
        <v>28</v>
      </c>
    </row>
    <row r="32" spans="2:24" ht="24" customHeight="1" x14ac:dyDescent="0.15">
      <c r="B32" s="244"/>
      <c r="C32" s="252"/>
      <c r="D32" s="134"/>
      <c r="E32" s="88" t="s">
        <v>27</v>
      </c>
      <c r="F32" s="134"/>
      <c r="G32" s="252"/>
      <c r="H32" s="248"/>
      <c r="I32" s="244"/>
      <c r="J32" s="252"/>
      <c r="K32" s="134"/>
      <c r="L32" s="88" t="s">
        <v>27</v>
      </c>
      <c r="M32" s="134"/>
      <c r="N32" s="252"/>
      <c r="O32" s="248"/>
      <c r="P32" s="244"/>
      <c r="Q32" s="252"/>
      <c r="R32" s="134"/>
      <c r="S32" s="88" t="s">
        <v>27</v>
      </c>
      <c r="T32" s="134"/>
      <c r="U32" s="252"/>
      <c r="V32" s="248"/>
      <c r="X32" s="44">
        <v>29</v>
      </c>
    </row>
    <row r="33" spans="2:24" ht="15.95" customHeight="1" thickBot="1" x14ac:dyDescent="0.2">
      <c r="B33" s="250"/>
      <c r="C33" s="140"/>
      <c r="D33" s="136"/>
      <c r="E33" s="89" t="str" cm="1">
        <f t="array" ref="E33">IFERROR(IF(基本情報!$B$16=15,_xlfn.IFS(OR(D32="",F32=""),"",AND(OR(D33="キケン",D33="失格"),OR(F33="キケン",F33="失格")),"",OR(D33="キケン",D33="失格"),"R",OR(F33="キケン",F33="失格"),"L",AND(D32=15,F32&lt;=13),"L",AND(F32=15,D32&lt;=13),"R",D32=21,"L",F32=21,"R",AND(D32&gt;=15,(D32-F32)&gt;=2),"L",AND(F32&gt;=15,(F32-D32)&gt;=2),"R",TRUE,"打切"),IF(基本情報!$B$16=21,_xlfn.IFS(OR(D32="",F32=""),"",AND(OR(D33="キケン",D33="失格"),OR(F33="キケン",F33="失格")),"",OR(D33="キケン",D33="失格"),"R",OR(F33="キケン",F33="失格"),"L",AND(D32=21,F32&lt;=19),"L",AND(F32=21,D32&lt;=19),"R",D32=30,"L",F32=30,"R",AND(D32&gt;=21,(D32-F32)&gt;=2),"L",AND(F32&gt;=21,(F32-D32)&gt;=2),"R",TRUE,"打切"))),"")</f>
        <v/>
      </c>
      <c r="F33" s="136"/>
      <c r="G33" s="140"/>
      <c r="H33" s="253"/>
      <c r="I33" s="250"/>
      <c r="J33" s="140"/>
      <c r="K33" s="136"/>
      <c r="L33" s="89" t="str" cm="1">
        <f t="array" ref="L33">IFERROR(IF(基本情報!$B$16=15,_xlfn.IFS(OR(K32="",M32=""),"",AND(OR(K33="キケン",K33="失格"),OR(M33="キケン",M33="失格")),"",OR(K33="キケン",K33="失格"),"R",OR(M33="キケン",M33="失格"),"L",AND(K32=15,M32&lt;=13),"L",AND(M32=15,K32&lt;=13),"R",K32=21,"L",M32=21,"R",AND(K32&gt;=15,(K32-M32)&gt;=2),"L",AND(M32&gt;=15,(M32-K32)&gt;=2),"R",TRUE,"打切"),IF(基本情報!$B$16=21,_xlfn.IFS(OR(K32="",M32=""),"",AND(OR(K33="キケン",K33="失格"),OR(M33="キケン",M33="失格")),"",OR(K33="キケン",K33="失格"),"R",OR(M33="キケン",M33="失格"),"L",AND(K32=21,M32&lt;=19),"L",AND(M32=21,K32&lt;=19),"R",K32=30,"L",M32=30,"R",AND(K32&gt;=21,(K32-M32)&gt;=2),"L",AND(M32&gt;=21,(M32-K32)&gt;=2),"R",TRUE,"打切"))),"")</f>
        <v/>
      </c>
      <c r="M33" s="136"/>
      <c r="N33" s="140"/>
      <c r="O33" s="253"/>
      <c r="P33" s="250"/>
      <c r="Q33" s="140"/>
      <c r="R33" s="136"/>
      <c r="S33" s="89" t="str" cm="1">
        <f t="array" ref="S33">IFERROR(IF(基本情報!$B$16=15,_xlfn.IFS(OR(R32="",T32=""),"",AND(OR(R33="キケン",R33="失格"),OR(T33="キケン",T33="失格")),"",OR(R33="キケン",R33="失格"),"R",OR(T33="キケン",T33="失格"),"L",AND(R32=15,T32&lt;=13),"L",AND(T32=15,R32&lt;=13),"R",R32=21,"L",T32=21,"R",AND(R32&gt;=15,(R32-T32)&gt;=2),"L",AND(T32&gt;=15,(T32-R32)&gt;=2),"R",TRUE,"打切"),IF(基本情報!$B$16=21,_xlfn.IFS(OR(R32="",T32=""),"",AND(OR(R33="キケン",R33="失格"),OR(T33="キケン",T33="失格")),"",OR(R33="キケン",R33="失格"),"R",OR(T33="キケン",T33="失格"),"L",AND(R32=21,T32&lt;=19),"L",AND(T32=21,R32&lt;=19),"R",R32=30,"L",T32=30,"R",AND(R32&gt;=21,(R32-T32)&gt;=2),"L",AND(T32&gt;=21,(T32-R32)&gt;=2),"R",TRUE,"打切"))),"")</f>
        <v/>
      </c>
      <c r="T33" s="136"/>
      <c r="U33" s="140"/>
      <c r="V33" s="253"/>
      <c r="X33" s="44">
        <v>30</v>
      </c>
    </row>
    <row r="34" spans="2:24" ht="19.5" thickTop="1" x14ac:dyDescent="0.15"/>
  </sheetData>
  <sheetProtection algorithmName="SHA-512" hashValue="wqlbUM64WyJOWrR4AVBzRNHAgcIelFU8sgWVycoLt7inxIMLznzZhlAhhgr3fNFMlydRXTxCLXZiODx0KVpKNQ==" saltValue="29hooWzg0pkLPbze08RSQQ==" spinCount="100000" sheet="1" objects="1" scenarios="1" selectLockedCells="1"/>
  <mergeCells count="84">
    <mergeCell ref="P28:P33"/>
    <mergeCell ref="Q28:Q32"/>
    <mergeCell ref="U28:U32"/>
    <mergeCell ref="V28:V33"/>
    <mergeCell ref="P22:P24"/>
    <mergeCell ref="Q22:Q26"/>
    <mergeCell ref="U22:U26"/>
    <mergeCell ref="V22:V24"/>
    <mergeCell ref="P25:P27"/>
    <mergeCell ref="V25:V27"/>
    <mergeCell ref="P10:P15"/>
    <mergeCell ref="Q10:Q14"/>
    <mergeCell ref="U10:U14"/>
    <mergeCell ref="V10:V15"/>
    <mergeCell ref="P16:P18"/>
    <mergeCell ref="Q16:Q20"/>
    <mergeCell ref="U16:U20"/>
    <mergeCell ref="V16:V18"/>
    <mergeCell ref="P19:P21"/>
    <mergeCell ref="V19:V21"/>
    <mergeCell ref="P2:P3"/>
    <mergeCell ref="Q2:Q3"/>
    <mergeCell ref="U2:U3"/>
    <mergeCell ref="V2:V3"/>
    <mergeCell ref="P4:P9"/>
    <mergeCell ref="Q4:Q8"/>
    <mergeCell ref="U4:U8"/>
    <mergeCell ref="V4:V9"/>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K3 M3 D3 F3 R3 T3" xr:uid="{34A22957-06FF-48C1-AE1E-2129FB38F2AC}">
      <formula1>"キケン"</formula1>
    </dataValidation>
    <dataValidation type="list" allowBlank="1" showInputMessage="1" showErrorMessage="1" sqref="K23 M23 K25 M25 J15:K15 M15:N15 K11 M11 K13 M13 J9:K9 M9:N9 K5 M5 K7 M7 J21:K21 M21:N21 K17 M17 K19 M19 J33:K33 M33:N33 K29 M29 K31 M31 F21:G21 J27:K27 D5 F5 D7 F7 C27:D27 F27:G27 D17 F17 D19 F19 C15:D15 F15:G15 D23 F23 D25 F25 C33:D33 F33:G33 D11 F11 D13 F13 C9:D9 F9:G9 D29 F29 D31 F31 T27:U27 C21:D21 R23 T23 R25 T25 Q15:R15 T15:U15 R11 T11 R13 T13 Q9:R9 T9:U9 R5 T5 R7 T7 Q21:R21 T21:U21 R17 T17 R19 T19 Q33:R33 Q27:R27 R29 T29 R31 T31 M27:N27 T33:U33" xr:uid="{21EF6A55-387F-4A8D-B113-0A6892CCC165}">
      <formula1>"キケン, 失格"</formula1>
    </dataValidation>
    <dataValidation type="list" allowBlank="1" showInputMessage="1" showErrorMessage="1" sqref="D4 D6 D8 D10 D12 D14 D16 D18 D20 D22 D24 D26 D28 D30 D32 F32 F30 F28 F26 F24 F22 F20 F18 F16 F14 F12 F10 F8 F6 F4 K4 K6 K8 K10 K12 K14 K16 K18 K20 K22 K24 K26 K28 K30 K32 M4 M6 M8 M10 M12 M14 M16 M18 M20 M22 M24 M26 M28 M30 M32 R32 R30 R28 R26 R24 R22 R20 R18 R16 R14 R12 R10 R8 R6 R4 T4 T6 T8 T10 T12 T14 T16 T18 T20 T22 T24 T26 T28 T30 T32" xr:uid="{F9B9CBDD-55EE-4EF8-94D3-D937097F045A}">
      <formula1>$X$4:$X$33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7526-275D-4B3E-80D4-F7F5C60AE0D3}">
  <sheetPr codeName="Sheet8">
    <tabColor rgb="FFFFC000"/>
  </sheetPr>
  <dimension ref="A1:X34"/>
  <sheetViews>
    <sheetView showGridLines="0" zoomScale="80" zoomScaleNormal="80" workbookViewId="0">
      <selection activeCell="D3" sqref="D3"/>
    </sheetView>
  </sheetViews>
  <sheetFormatPr defaultColWidth="0" defaultRowHeight="18.75" zeroHeight="1" x14ac:dyDescent="0.15"/>
  <cols>
    <col min="1" max="1" width="2.6328125" style="44" customWidth="1"/>
    <col min="2" max="2" width="16.6328125" style="44" customWidth="1"/>
    <col min="3" max="3" width="4.6328125" style="44" customWidth="1"/>
    <col min="4" max="4" width="4.6328125" style="45" customWidth="1"/>
    <col min="5" max="5" width="4.6328125" style="44" customWidth="1"/>
    <col min="6" max="6" width="4.6328125" style="45" customWidth="1"/>
    <col min="7" max="7" width="4.6328125" style="44" customWidth="1"/>
    <col min="8" max="9" width="16.6328125" style="44" customWidth="1"/>
    <col min="10" max="10" width="4.6328125" style="44" customWidth="1"/>
    <col min="11" max="11" width="4.6328125" style="45" customWidth="1"/>
    <col min="12" max="12" width="4.6328125" style="44" customWidth="1"/>
    <col min="13" max="13" width="4.6328125" style="45" customWidth="1"/>
    <col min="14" max="14" width="4.6328125" style="44" customWidth="1"/>
    <col min="15" max="16" width="16.6328125" style="44" customWidth="1"/>
    <col min="17" max="17" width="4.6328125" style="44" customWidth="1"/>
    <col min="18" max="18" width="4.6328125" style="45" customWidth="1"/>
    <col min="19" max="19" width="4.6328125" style="44" customWidth="1"/>
    <col min="20" max="20" width="4.6328125" style="45" customWidth="1"/>
    <col min="21" max="21" width="4.6328125" style="44" customWidth="1"/>
    <col min="22" max="22" width="16.6328125" style="44" customWidth="1"/>
    <col min="23" max="23" width="2.6328125" style="44" customWidth="1"/>
    <col min="24" max="24" width="8.7265625" style="44" hidden="1" customWidth="1"/>
    <col min="25" max="16384" width="8.7265625" style="44" hidden="1"/>
  </cols>
  <sheetData>
    <row r="1" spans="2:24" ht="19.5" thickBot="1" x14ac:dyDescent="0.2"/>
    <row r="2" spans="2:24" ht="24.75" customHeight="1" thickTop="1" x14ac:dyDescent="0.15">
      <c r="B2" s="258">
        <f>オーダー!C29</f>
        <v>0</v>
      </c>
      <c r="C2" s="260" t="str">
        <f>IF(D3="キケン",IF(F3="キケン","△","×"),IF(F3="キケン","○",IF(D2&gt;=3,"○",IF(F2&gt;=3,"×",""))))</f>
        <v/>
      </c>
      <c r="D2" s="83">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84" t="s">
        <v>27</v>
      </c>
      <c r="F2" s="83">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260" t="str">
        <f>IF(F3="キケン",IF(D3="キケン","△","×"),IF(D3="キケン","○",IF(F2&gt;=3,"○",IF(D2&gt;=3,"×",""))))</f>
        <v/>
      </c>
      <c r="H2" s="254">
        <f>オーダー!E29</f>
        <v>0</v>
      </c>
      <c r="I2" s="256">
        <f>オーダー!F29</f>
        <v>0</v>
      </c>
      <c r="J2" s="260" t="str">
        <f>IF(K3="キケン",IF(M3="キケン","△","×"),IF(M3="キケン","○",IF(K2&gt;=3,"○",IF(N2="○","×",""))))</f>
        <v/>
      </c>
      <c r="K2" s="83">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4" t="s">
        <v>27</v>
      </c>
      <c r="M2" s="83">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260" t="str">
        <f>IF(M3="キケン",IF(K3="キケン","△","×"),IF(K3="キケン","○",IF(M2&gt;=3,"○",IF(K2&gt;=3,"×",""))))</f>
        <v/>
      </c>
      <c r="O2" s="254">
        <f>オーダー!H29</f>
        <v>0</v>
      </c>
      <c r="P2" s="256">
        <f>オーダー!I29</f>
        <v>0</v>
      </c>
      <c r="Q2" s="260" t="str">
        <f>IF(R3="キケン",IF(T3="キケン","△","×"),IF(T3="キケン","○",IF(R2&gt;=3,"○",IF(U2="○","×",""))))</f>
        <v/>
      </c>
      <c r="R2" s="83">
        <f>IF(T3="キケン",0,IF(R3="キケン",0,COUNTIF(Q4:Q33,2)+COUNTIF(U4:U33,"キケン")+COUNTIF(U4:U33,"失格")+IF(U9="",IF(COUNTIF(T4:T9,"キケン")+COUNTIF(T4:T9,"失格")&gt;0,1,0),0)+IF(U15="",IF(COUNTIF(T10:T15,"キケン")+COUNTIF(T10:T15,"失格")&gt;0,1,0),0)+IF(U21="",IF(COUNTIF(T16:T21,"キケン")+COUNTIF(T16:T21,"失格")&gt;0,1,0),0)+IF(U27="",IF(COUNTIF(T22:T27,"キケン")+COUNTIF(T22:T27,"失格")&gt;0,1,0),0)+IF(U33="",IF(COUNTIF(T28:T33,"キケン")+COUNTIF(T28:T33,"失格")&gt;0,1,0),0)))</f>
        <v>0</v>
      </c>
      <c r="S2" s="84" t="s">
        <v>27</v>
      </c>
      <c r="T2" s="83">
        <f>IF(R3="キケン",0,IF(T3="キケン",0,COUNTIF(U4:U33,2)+COUNTIF(Q4:Q33,"キケン")+COUNTIF(Q4:Q33,"失格")+IF(Q9="",IF(COUNTIF(R4:R9,"キケン")+COUNTIF(R4:R9,"失格")&gt;0,1,0),0)+IF(Q15="",IF(COUNTIF(R10:R15,"キケン")+COUNTIF(R10:R15,"失格")&gt;0,1,0),0)+IF(Q21="",IF(COUNTIF(R16:R21,"キケン")+COUNTIF(R16:R21,"失格")&gt;0,1,0),0)+IF(Q27="",IF(COUNTIF(R22:R27,"キケン")+COUNTIF(R22:R27,"失格")&gt;0,1,0),0)+IF(Q33="",IF(COUNTIF(R28:R33,"キケン")+COUNTIF(R28:R33,"失格")&gt;0,1,0),0)))</f>
        <v>0</v>
      </c>
      <c r="U2" s="260" t="str">
        <f>IF(T3="キケン",IF(R3="キケン","△","×"),IF(R3="キケン","○",IF(T2&gt;=3,"○",IF(R2&gt;=3,"×",""))))</f>
        <v/>
      </c>
      <c r="V2" s="254">
        <f>オーダー!K29</f>
        <v>0</v>
      </c>
    </row>
    <row r="3" spans="2:24" ht="15.95" customHeight="1" thickBot="1" x14ac:dyDescent="0.2">
      <c r="B3" s="259"/>
      <c r="C3" s="261"/>
      <c r="D3" s="130"/>
      <c r="E3" s="13"/>
      <c r="F3" s="130"/>
      <c r="G3" s="261"/>
      <c r="H3" s="255"/>
      <c r="I3" s="257"/>
      <c r="J3" s="261"/>
      <c r="K3" s="130"/>
      <c r="L3" s="13"/>
      <c r="M3" s="130"/>
      <c r="N3" s="261"/>
      <c r="O3" s="255"/>
      <c r="P3" s="257"/>
      <c r="Q3" s="261"/>
      <c r="R3" s="130"/>
      <c r="S3" s="13"/>
      <c r="T3" s="130"/>
      <c r="U3" s="261"/>
      <c r="V3" s="255"/>
    </row>
    <row r="4" spans="2:24" ht="24" customHeight="1" x14ac:dyDescent="0.15">
      <c r="B4" s="246" t="str">
        <f>IF(オーダー!C30="","",オーダー!C30)</f>
        <v/>
      </c>
      <c r="C4" s="251" t="str">
        <f>IF(OR($D$3="キケン",$F$3="キケン"),0,IF(OR(C9="キケン",C9="失格",G9="キケン",G9="失格"),0,IF(E5="","",IF(COUNTIFS($E5:$E9,"L")&gt;2,2,COUNTIFS($E5:$E9,"L")))))</f>
        <v/>
      </c>
      <c r="D4" s="131"/>
      <c r="E4" s="85" t="s">
        <v>27</v>
      </c>
      <c r="F4" s="131"/>
      <c r="G4" s="251" t="str">
        <f>IF(OR($D$3="キケン",$F$3="キケン"),0,IF(OR(C9="キケン",C9="失格",G9="キケン",G9="失格"),0,IF(E5="","",IF(COUNTIFS($E5:$E9,"R")&gt;2,2,COUNTIFS($E5:$E9,"R")))))</f>
        <v/>
      </c>
      <c r="H4" s="247" t="str">
        <f>IF(オーダー!E30="","",オーダー!E30)</f>
        <v/>
      </c>
      <c r="I4" s="246" t="str">
        <f>IF(オーダー!F30="","",オーダー!F30)</f>
        <v/>
      </c>
      <c r="J4" s="251" t="str">
        <f>IF(OR($K$3="キケン",$M$3="キケン"),0,IF(OR(J9="キケン",J9="失格",N9="キケン",N9="失格"),"0",IF(L5="","",IF(COUNTIFS($L5:$L9,"L")&gt;2,2,COUNTIFS($L5:$L9,"L")))))</f>
        <v/>
      </c>
      <c r="K4" s="131"/>
      <c r="L4" s="85" t="s">
        <v>27</v>
      </c>
      <c r="M4" s="131"/>
      <c r="N4" s="251" t="str">
        <f>IF(OR($K$3="キケン",$M$3="キケン"),0,IF(OR(J9="キケン",J9="失格",N9="キケン",N9="失格"),0,IF(L5="","",IF(COUNTIFS($L5:$L9,"R")&gt;2,2,COUNTIFS($L5:$L9,"R")))))</f>
        <v/>
      </c>
      <c r="O4" s="247" t="str">
        <f>IF(オーダー!H30="","",オーダー!H30)</f>
        <v/>
      </c>
      <c r="P4" s="246" t="str">
        <f>IF(オーダー!I30="","",オーダー!I30)</f>
        <v/>
      </c>
      <c r="Q4" s="251" t="str">
        <f>IF(OR($R$3="キケン",$T$3="キケン"),0,IF(OR(Q9="キケン",Q9="失格",U9="キケン",U9="失格"),0,IF(S5="","",IF(COUNTIFS($S5:$S9,"L")&gt;2,2,COUNTIFS($S5:$S9,"L")))))</f>
        <v/>
      </c>
      <c r="R4" s="131"/>
      <c r="S4" s="85" t="s">
        <v>27</v>
      </c>
      <c r="T4" s="131"/>
      <c r="U4" s="251" t="str">
        <f>IF(OR($R$3="キケン",$T$3="キケン"),0,IF(OR(Q9="キケン",Q9="失格",U9="キケン",U9="失格"),0,IF(S5="","",IF(COUNTIFS($S5:$S9,"R")&gt;2,2,COUNTIFS($S5:$S9,"R")))))</f>
        <v/>
      </c>
      <c r="V4" s="247" t="str">
        <f>IF(オーダー!K30="","",オーダー!K30)</f>
        <v/>
      </c>
      <c r="X4" s="44">
        <v>1</v>
      </c>
    </row>
    <row r="5" spans="2:24" ht="15.95" customHeight="1" thickBot="1" x14ac:dyDescent="0.2">
      <c r="B5" s="244"/>
      <c r="C5" s="252"/>
      <c r="D5" s="132"/>
      <c r="E5" s="86" t="str" cm="1">
        <f t="array" ref="E5">IFERROR(IF(基本情報!$B$16=15,_xlfn.IFS(OR(D4="",F4=""),"",AND(OR(D5="キケン",D5="失格"),OR(F5="キケン",F5="失格")),"",OR(D5="キケン",D5="失格"),"R",OR(F5="キケン",F5="失格"),"L",AND(D4=15,F4&lt;=13),"L",AND(F4=15,D4&lt;=13),"R",D4=21,"L",F4=21,"R",AND(D4&gt;=15,(D4-F4)&gt;=2),"L",AND(F4&gt;=15,(F4-D4)&gt;=2),"R",TRUE,"打切"),IF(基本情報!$B$16=21,_xlfn.IFS(OR(D4="",F4=""),"",AND(OR(D5="キケン",D5="失格"),OR(F5="キケン",F5="失格")),"",OR(D5="キケン",D5="失格"),"R",OR(F5="キケン",F5="失格"),"L",AND(D4=21,F4&lt;=19),"L",AND(F4=21,D4&lt;=19),"R",D4=30,"L",F4=30,"R",AND(D4&gt;=21,(D4-F4)&gt;=2),"L",AND(F4&gt;=21,(F4-D4)&gt;=2),"R",TRUE,"打切"))),"")</f>
        <v/>
      </c>
      <c r="F5" s="132"/>
      <c r="G5" s="252"/>
      <c r="H5" s="248"/>
      <c r="I5" s="244"/>
      <c r="J5" s="252"/>
      <c r="K5" s="137"/>
      <c r="L5" s="86" t="str" cm="1">
        <f t="array" ref="L5">IFERROR(IF(基本情報!$B$16=15,_xlfn.IFS(OR(K4="",M4=""),"",AND(OR(K5="キケン",K5="失格"),OR(M5="キケン",M5="失格")),"",OR(K5="キケン",K5="失格"),"R",OR(M5="キケン",M5="失格"),"L",AND(K4=15,M4&lt;=13),"L",AND(M4=15,K4&lt;=13),"R",K4=21,"L",M4=21,"R",AND(K4&gt;=15,(K4-M4)&gt;=2),"L",AND(M4&gt;=15,(M4-K4)&gt;=2),"R",TRUE,"打切"),IF(基本情報!$B$16=21,_xlfn.IFS(OR(K4="",M4=""),"",AND(OR(K5="キケン",K5="失格"),OR(M5="キケン",M5="失格")),"",OR(K5="キケン",K5="失格"),"R",OR(M5="キケン",M5="失格"),"L",AND(K4=21,M4&lt;=19),"L",AND(M4=21,K4&lt;=19),"R",K4=30,"L",M4=30,"R",AND(K4&gt;=21,(K4-M4)&gt;=2),"L",AND(M4&gt;=21,(M4-K4)&gt;=2),"R",TRUE,"打切"))),"")</f>
        <v/>
      </c>
      <c r="M5" s="137"/>
      <c r="N5" s="252"/>
      <c r="O5" s="248"/>
      <c r="P5" s="244"/>
      <c r="Q5" s="252"/>
      <c r="R5" s="137"/>
      <c r="S5" s="86" t="str" cm="1">
        <f t="array" ref="S5">IFERROR(IF(基本情報!$B$16=15,_xlfn.IFS(OR(R4="",T4=""),"",AND(OR(R5="キケン",R5="失格"),OR(T5="キケン",T5="失格")),"",OR(R5="キケン",R5="失格"),"R",OR(T5="キケン",T5="失格"),"L",AND(R4=15,T4&lt;=13),"L",AND(T4=15,R4&lt;=13),"R",R4=21,"L",T4=21,"R",AND(R4&gt;=15,(R4-T4)&gt;=2),"L",AND(T4&gt;=15,(T4-R4)&gt;=2),"R",TRUE,"打切"),IF(基本情報!$B$16=21,_xlfn.IFS(OR(R4="",T4=""),"",AND(OR(R5="キケン",R5="失格"),OR(T5="キケン",T5="失格")),"",OR(R5="キケン",R5="失格"),"R",OR(T5="キケン",T5="失格"),"L",AND(R4=21,T4&lt;=19),"L",AND(T4=21,R4&lt;=19),"R",R4=30,"L",T4=30,"R",AND(R4&gt;=21,(R4-T4)&gt;=2),"L",AND(T4&gt;=21,(T4-R4)&gt;=2),"R",TRUE,"打切"))),"")</f>
        <v/>
      </c>
      <c r="T5" s="137"/>
      <c r="U5" s="252"/>
      <c r="V5" s="248"/>
      <c r="X5" s="44">
        <v>2</v>
      </c>
    </row>
    <row r="6" spans="2:24" ht="24" customHeight="1" x14ac:dyDescent="0.15">
      <c r="B6" s="244"/>
      <c r="C6" s="252"/>
      <c r="D6" s="133"/>
      <c r="E6" s="87" t="s">
        <v>27</v>
      </c>
      <c r="F6" s="133"/>
      <c r="G6" s="252"/>
      <c r="H6" s="248"/>
      <c r="I6" s="244"/>
      <c r="J6" s="252"/>
      <c r="K6" s="133"/>
      <c r="L6" s="87" t="s">
        <v>27</v>
      </c>
      <c r="M6" s="133"/>
      <c r="N6" s="252"/>
      <c r="O6" s="248"/>
      <c r="P6" s="244"/>
      <c r="Q6" s="252"/>
      <c r="R6" s="133"/>
      <c r="S6" s="87" t="s">
        <v>27</v>
      </c>
      <c r="T6" s="133"/>
      <c r="U6" s="252"/>
      <c r="V6" s="248"/>
      <c r="X6" s="44">
        <v>3</v>
      </c>
    </row>
    <row r="7" spans="2:24" ht="15.95" customHeight="1" thickBot="1" x14ac:dyDescent="0.2">
      <c r="B7" s="244"/>
      <c r="C7" s="252"/>
      <c r="D7" s="132"/>
      <c r="E7" s="86" t="str" cm="1">
        <f t="array" ref="E7">IFERROR(IF(基本情報!$B$16=15,_xlfn.IFS(OR(D6="",F6=""),"",AND(OR(D7="キケン",D7="失格"),OR(F7="キケン",F7="失格")),"",OR(D7="キケン",D7="失格"),"R",OR(F7="キケン",F7="失格"),"L",AND(D6=15,F6&lt;=13),"L",AND(F6=15,D6&lt;=13),"R",D6=21,"L",F6=21,"R",AND(D6&gt;=15,(D6-F6)&gt;=2),"L",AND(F6&gt;=15,(F6-D6)&gt;=2),"R",TRUE,"打切"),IF(基本情報!$B$16=21,_xlfn.IFS(OR(D6="",F6=""),"",AND(OR(D7="キケン",D7="失格"),OR(F7="キケン",F7="失格")),"",OR(D7="キケン",D7="失格"),"R",OR(F7="キケン",F7="失格"),"L",AND(D6=21,F6&lt;=19),"L",AND(F6=21,D6&lt;=19),"R",D6=30,"L",F6=30,"R",AND(D6&gt;=21,(D6-F6)&gt;=2),"L",AND(F6&gt;=21,(F6-D6)&gt;=2),"R",TRUE,"打切"))),"")</f>
        <v/>
      </c>
      <c r="F7" s="132"/>
      <c r="G7" s="252"/>
      <c r="H7" s="248"/>
      <c r="I7" s="244"/>
      <c r="J7" s="252"/>
      <c r="K7" s="137"/>
      <c r="L7" s="86" t="str" cm="1">
        <f t="array" ref="L7">IFERROR(IF(基本情報!$B$16=15,_xlfn.IFS(OR(K6="",M6=""),"",AND(OR(K7="キケン",K7="失格"),OR(M7="キケン",M7="失格")),"",OR(K7="キケン",K7="失格"),"R",OR(M7="キケン",M7="失格"),"L",AND(K6=15,M6&lt;=13),"L",AND(M6=15,K6&lt;=13),"R",K6=21,"L",M6=21,"R",AND(K6&gt;=15,(K6-M6)&gt;=2),"L",AND(M6&gt;=15,(M6-K6)&gt;=2),"R",TRUE,"打切"),IF(基本情報!$B$16=21,_xlfn.IFS(OR(K6="",M6=""),"",AND(OR(K7="キケン",K7="失格"),OR(M7="キケン",M7="失格")),"",OR(K7="キケン",K7="失格"),"R",OR(M7="キケン",M7="失格"),"L",AND(K6=21,M6&lt;=19),"L",AND(M6=21,K6&lt;=19),"R",K6=30,"L",M6=30,"R",AND(K6&gt;=21,(K6-M6)&gt;=2),"L",AND(M6&gt;=21,(M6-K6)&gt;=2),"R",TRUE,"打切"))),"")</f>
        <v/>
      </c>
      <c r="M7" s="137"/>
      <c r="N7" s="252"/>
      <c r="O7" s="248"/>
      <c r="P7" s="244"/>
      <c r="Q7" s="252"/>
      <c r="R7" s="137"/>
      <c r="S7" s="86" t="str" cm="1">
        <f t="array" ref="S7">IFERROR(IF(基本情報!$B$16=15,_xlfn.IFS(OR(R6="",T6=""),"",AND(OR(R7="キケン",R7="失格"),OR(T7="キケン",T7="失格")),"",OR(R7="キケン",R7="失格"),"R",OR(T7="キケン",T7="失格"),"L",AND(R6=15,T6&lt;=13),"L",AND(T6=15,R6&lt;=13),"R",R6=21,"L",T6=21,"R",AND(R6&gt;=15,(R6-T6)&gt;=2),"L",AND(T6&gt;=15,(T6-R6)&gt;=2),"R",TRUE,"打切"),IF(基本情報!$B$16=21,_xlfn.IFS(OR(R6="",T6=""),"",AND(OR(R7="キケン",R7="失格"),OR(T7="キケン",T7="失格")),"",OR(R7="キケン",R7="失格"),"R",OR(T7="キケン",T7="失格"),"L",AND(R6=21,T6&lt;=19),"L",AND(T6=21,R6&lt;=19),"R",R6=30,"L",T6=30,"R",AND(R6&gt;=21,(R6-T6)&gt;=2),"L",AND(T6&gt;=21,(T6-R6)&gt;=2),"R",TRUE,"打切"))),"")</f>
        <v/>
      </c>
      <c r="T7" s="137"/>
      <c r="U7" s="252"/>
      <c r="V7" s="248"/>
      <c r="X7" s="44">
        <v>4</v>
      </c>
    </row>
    <row r="8" spans="2:24" ht="24" customHeight="1" x14ac:dyDescent="0.15">
      <c r="B8" s="244"/>
      <c r="C8" s="252"/>
      <c r="D8" s="134"/>
      <c r="E8" s="88" t="s">
        <v>27</v>
      </c>
      <c r="F8" s="134"/>
      <c r="G8" s="252"/>
      <c r="H8" s="248"/>
      <c r="I8" s="244"/>
      <c r="J8" s="252"/>
      <c r="K8" s="134"/>
      <c r="L8" s="88" t="s">
        <v>27</v>
      </c>
      <c r="M8" s="134"/>
      <c r="N8" s="252"/>
      <c r="O8" s="248"/>
      <c r="P8" s="244"/>
      <c r="Q8" s="252"/>
      <c r="R8" s="134"/>
      <c r="S8" s="88" t="s">
        <v>27</v>
      </c>
      <c r="T8" s="134"/>
      <c r="U8" s="252"/>
      <c r="V8" s="248"/>
      <c r="X8" s="44">
        <v>5</v>
      </c>
    </row>
    <row r="9" spans="2:24" ht="15.95" customHeight="1" thickBot="1" x14ac:dyDescent="0.2">
      <c r="B9" s="245"/>
      <c r="C9" s="139"/>
      <c r="D9" s="135"/>
      <c r="E9" s="86" t="str" cm="1">
        <f t="array" ref="E9">IFERROR(IF(基本情報!$B$16=15,_xlfn.IFS(OR(D8="",F8=""),"",AND(OR(D9="キケン",D9="失格"),OR(F9="キケン",F9="失格")),"",OR(D9="キケン",D9="失格"),"R",OR(F9="キケン",F9="失格"),"L",AND(D8=15,F8&lt;=13),"L",AND(F8=15,D8&lt;=13),"R",D8=21,"L",F8=21,"R",AND(D8&gt;=15,(D8-F8)&gt;=2),"L",AND(F8&gt;=15,(F8-D8)&gt;=2),"R",TRUE,"打切"),IF(基本情報!$B$16=21,_xlfn.IFS(OR(D8="",F8=""),"",AND(OR(D9="キケン",D9="失格"),OR(F9="キケン",F9="失格")),"",OR(D9="キケン",D9="失格"),"R",OR(F9="キケン",F9="失格"),"L",AND(D8=21,F8&lt;=19),"L",AND(F8=21,D8&lt;=19),"R",D8=30,"L",F8=30,"R",AND(D8&gt;=21,(D8-F8)&gt;=2),"L",AND(F8&gt;=21,(F8-D8)&gt;=2),"R",TRUE,"打切"))),"")</f>
        <v/>
      </c>
      <c r="F9" s="135"/>
      <c r="G9" s="139"/>
      <c r="H9" s="249"/>
      <c r="I9" s="245"/>
      <c r="J9" s="139"/>
      <c r="K9" s="138"/>
      <c r="L9" s="86" t="str" cm="1">
        <f t="array" ref="L9">IFERROR(IF(基本情報!$B$16=15,_xlfn.IFS(OR(K8="",M8=""),"",AND(OR(K9="キケン",K9="失格"),OR(M9="キケン",M9="失格")),"",OR(K9="キケン",K9="失格"),"R",OR(M9="キケン",M9="失格"),"L",AND(K8=15,M8&lt;=13),"L",AND(M8=15,K8&lt;=13),"R",K8=21,"L",M8=21,"R",AND(K8&gt;=15,(K8-M8)&gt;=2),"L",AND(M8&gt;=15,(M8-K8)&gt;=2),"R",TRUE,"打切"),IF(基本情報!$B$16=21,_xlfn.IFS(OR(K8="",M8=""),"",AND(OR(K9="キケン",K9="失格"),OR(M9="キケン",M9="失格")),"",OR(K9="キケン",K9="失格"),"R",OR(M9="キケン",M9="失格"),"L",AND(K8=21,M8&lt;=19),"L",AND(M8=21,K8&lt;=19),"R",K8=30,"L",M8=30,"R",AND(K8&gt;=21,(K8-M8)&gt;=2),"L",AND(M8&gt;=21,(M8-K8)&gt;=2),"R",TRUE,"打切"))),"")</f>
        <v/>
      </c>
      <c r="M9" s="138"/>
      <c r="N9" s="139"/>
      <c r="O9" s="249"/>
      <c r="P9" s="245"/>
      <c r="Q9" s="139"/>
      <c r="R9" s="138"/>
      <c r="S9" s="86" t="str" cm="1">
        <f t="array" ref="S9">IFERROR(IF(基本情報!$B$16=15,_xlfn.IFS(OR(R8="",T8=""),"",AND(OR(R9="キケン",R9="失格"),OR(T9="キケン",T9="失格")),"",OR(R9="キケン",R9="失格"),"R",OR(T9="キケン",T9="失格"),"L",AND(R8=15,T8&lt;=13),"L",AND(T8=15,R8&lt;=13),"R",R8=21,"L",T8=21,"R",AND(R8&gt;=15,(R8-T8)&gt;=2),"L",AND(T8&gt;=15,(T8-R8)&gt;=2),"R",TRUE,"打切"),IF(基本情報!$B$16=21,_xlfn.IFS(OR(R8="",T8=""),"",AND(OR(R9="キケン",R9="失格"),OR(T9="キケン",T9="失格")),"",OR(R9="キケン",R9="失格"),"R",OR(T9="キケン",T9="失格"),"L",AND(R8=21,T8&lt;=19),"L",AND(T8=21,R8&lt;=19),"R",R8=30,"L",T8=30,"R",AND(R8&gt;=21,(R8-T8)&gt;=2),"L",AND(T8&gt;=21,(T8-R8)&gt;=2),"R",TRUE,"打切"))),"")</f>
        <v/>
      </c>
      <c r="T9" s="138"/>
      <c r="U9" s="139"/>
      <c r="V9" s="249"/>
      <c r="X9" s="44">
        <v>6</v>
      </c>
    </row>
    <row r="10" spans="2:24" ht="24" customHeight="1" x14ac:dyDescent="0.15">
      <c r="B10" s="246" t="str">
        <f>IF(オーダー!C31="","",オーダー!C31)</f>
        <v/>
      </c>
      <c r="C10" s="251" t="str">
        <f>IF(OR($D$3="キケン",$F$3="キケン"),0,IF(OR(C15="キケン",C15="失格",G15="キケン",G15="失格"),0,IF(E11="","",IF(COUNTIFS($E11:$E15,"L")&gt;2,2,COUNTIFS($E11:$E15,"L")))))</f>
        <v/>
      </c>
      <c r="D10" s="131"/>
      <c r="E10" s="85" t="s">
        <v>27</v>
      </c>
      <c r="F10" s="131"/>
      <c r="G10" s="251" t="str">
        <f>IF(OR($D$3="キケン",$F$3="キケン"),0,IF(OR(C15="キケン",C15="失格",G15="キケン",G15="失格"),0,IF(E11="","",IF(COUNTIFS($E11:$E15,"R")&gt;2,2,COUNTIFS($E11:$E15,"R")))))</f>
        <v/>
      </c>
      <c r="H10" s="247" t="str">
        <f>IF(オーダー!E31="","",オーダー!E31)</f>
        <v/>
      </c>
      <c r="I10" s="246" t="str">
        <f>IF(オーダー!F31="","",オーダー!F31)</f>
        <v/>
      </c>
      <c r="J10" s="251" t="str">
        <f>IF(OR($K$3="キケン",$M$3="キケン"),0,IF(OR(J15="キケン",J15="失格",N15="キケン",N15="失格"),0,IF(L11="","",IF(COUNTIFS($L11:$L15,"L")&gt;2,2,COUNTIFS($L11:$L15,"L")))))</f>
        <v/>
      </c>
      <c r="K10" s="131"/>
      <c r="L10" s="85" t="s">
        <v>27</v>
      </c>
      <c r="M10" s="131"/>
      <c r="N10" s="251" t="str">
        <f>IF(OR($K$3="キケン",$M$3="キケン"),0,IF(OR(J15="キケン",J15="失格",N15="キケン",N15="失格"),0,IF(L11="","",IF(COUNTIFS($L11:$L15,"R")&gt;2,2,COUNTIFS($L11:$L15,"R")))))</f>
        <v/>
      </c>
      <c r="O10" s="247" t="str">
        <f>IF(オーダー!H31="","",オーダー!H31)</f>
        <v/>
      </c>
      <c r="P10" s="246" t="str">
        <f>IF(オーダー!I31="","",オーダー!I31)</f>
        <v/>
      </c>
      <c r="Q10" s="251" t="str">
        <f>IF(OR($R$3="キケン",$T$3="キケン"),0,IF(OR(Q15="キケン",Q15="失格",U15="キケン",U15="失格"),0,IF(S11="","",IF(COUNTIFS($S11:$S15,"L")&gt;2,2,COUNTIFS($S11:$S15,"L")))))</f>
        <v/>
      </c>
      <c r="R10" s="131"/>
      <c r="S10" s="85" t="s">
        <v>27</v>
      </c>
      <c r="T10" s="131"/>
      <c r="U10" s="251" t="str">
        <f>IF(OR($R$3="キケン",$T$3="キケン"),0,IF(OR(Q15="キケン",Q15="失格",U15="キケン",U15="失格"),0,IF(S11="","",IF(COUNTIFS($S11:$S15,"R")&gt;2,2,COUNTIFS($S11:$S15,"R")))))</f>
        <v/>
      </c>
      <c r="V10" s="247" t="str">
        <f>IF(オーダー!K31="","",オーダー!K31)</f>
        <v/>
      </c>
      <c r="X10" s="44">
        <v>7</v>
      </c>
    </row>
    <row r="11" spans="2:24" ht="15.95" customHeight="1" thickBot="1" x14ac:dyDescent="0.2">
      <c r="B11" s="244"/>
      <c r="C11" s="252"/>
      <c r="D11" s="132"/>
      <c r="E11" s="86" t="str" cm="1">
        <f t="array" ref="E11">IFERROR(IF(基本情報!$B$16=15,_xlfn.IFS(OR(D10="",F10=""),"",AND(OR(D11="キケン",D11="失格"),OR(F11="キケン",F11="失格")),"",OR(D11="キケン",D11="失格"),"R",OR(F11="キケン",F11="失格"),"L",AND(D10=15,F10&lt;=13),"L",AND(F10=15,D10&lt;=13),"R",D10=21,"L",F10=21,"R",AND(D10&gt;=15,(D10-F10)&gt;=2),"L",AND(F10&gt;=15,(F10-D10)&gt;=2),"R",TRUE,"打切"),IF(基本情報!$B$16=21,_xlfn.IFS(OR(D10="",F10=""),"",AND(OR(D11="キケン",D11="失格"),OR(F11="キケン",F11="失格")),"",OR(D11="キケン",D11="失格"),"R",OR(F11="キケン",F11="失格"),"L",AND(D10=21,F10&lt;=19),"L",AND(F10=21,D10&lt;=19),"R",D10=30,"L",F10=30,"R",AND(D10&gt;=21,(D10-F10)&gt;=2),"L",AND(F10&gt;=21,(F10-D10)&gt;=2),"R",TRUE,"打切"))),"")</f>
        <v/>
      </c>
      <c r="F11" s="132"/>
      <c r="G11" s="252"/>
      <c r="H11" s="248"/>
      <c r="I11" s="244"/>
      <c r="J11" s="252"/>
      <c r="K11" s="132"/>
      <c r="L11" s="86" t="str" cm="1">
        <f t="array" ref="L11">IFERROR(IF(基本情報!$B$16=15,_xlfn.IFS(OR(K10="",M10=""),"",AND(OR(K11="キケン",K11="失格"),OR(M11="キケン",M11="失格")),"",OR(K11="キケン",K11="失格"),"R",OR(M11="キケン",M11="失格"),"L",AND(K10=15,M10&lt;=13),"L",AND(M10=15,K10&lt;=13),"R",K10=21,"L",M10=21,"R",AND(K10&gt;=15,(K10-M10)&gt;=2),"L",AND(M10&gt;=15,(M10-K10)&gt;=2),"R",TRUE,"打切"),IF(基本情報!$B$16=21,_xlfn.IFS(OR(K10="",M10=""),"",AND(OR(K11="キケン",K11="失格"),OR(M11="キケン",M11="失格")),"",OR(K11="キケン",K11="失格"),"R",OR(M11="キケン",M11="失格"),"L",AND(K10=21,M10&lt;=19),"L",AND(M10=21,K10&lt;=19),"R",K10=30,"L",M10=30,"R",AND(K10&gt;=21,(K10-M10)&gt;=2),"L",AND(M10&gt;=21,(M10-K10)&gt;=2),"R",TRUE,"打切"))),"")</f>
        <v/>
      </c>
      <c r="M11" s="132"/>
      <c r="N11" s="252"/>
      <c r="O11" s="248"/>
      <c r="P11" s="244"/>
      <c r="Q11" s="252"/>
      <c r="R11" s="132"/>
      <c r="S11" s="86" t="str" cm="1">
        <f t="array" ref="S11">IFERROR(IF(基本情報!$B$16=15,_xlfn.IFS(OR(R10="",T10=""),"",AND(OR(R11="キケン",R11="失格"),OR(T11="キケン",T11="失格")),"",OR(R11="キケン",R11="失格"),"R",OR(T11="キケン",T11="失格"),"L",AND(R10=15,T10&lt;=13),"L",AND(T10=15,R10&lt;=13),"R",R10=21,"L",T10=21,"R",AND(R10&gt;=15,(R10-T10)&gt;=2),"L",AND(T10&gt;=15,(T10-R10)&gt;=2),"R",TRUE,"打切"),IF(基本情報!$B$16=21,_xlfn.IFS(OR(R10="",T10=""),"",AND(OR(R11="キケン",R11="失格"),OR(T11="キケン",T11="失格")),"",OR(R11="キケン",R11="失格"),"R",OR(T11="キケン",T11="失格"),"L",AND(R10=21,T10&lt;=19),"L",AND(T10=21,R10&lt;=19),"R",R10=30,"L",T10=30,"R",AND(R10&gt;=21,(R10-T10)&gt;=2),"L",AND(T10&gt;=21,(T10-R10)&gt;=2),"R",TRUE,"打切"))),"")</f>
        <v/>
      </c>
      <c r="T11" s="132"/>
      <c r="U11" s="252"/>
      <c r="V11" s="248"/>
      <c r="X11" s="44">
        <v>8</v>
      </c>
    </row>
    <row r="12" spans="2:24" ht="24" customHeight="1" x14ac:dyDescent="0.15">
      <c r="B12" s="244"/>
      <c r="C12" s="252"/>
      <c r="D12" s="133"/>
      <c r="E12" s="87" t="s">
        <v>27</v>
      </c>
      <c r="F12" s="133"/>
      <c r="G12" s="252"/>
      <c r="H12" s="248"/>
      <c r="I12" s="244"/>
      <c r="J12" s="252"/>
      <c r="K12" s="133"/>
      <c r="L12" s="87" t="s">
        <v>27</v>
      </c>
      <c r="M12" s="133"/>
      <c r="N12" s="252"/>
      <c r="O12" s="248"/>
      <c r="P12" s="244"/>
      <c r="Q12" s="252"/>
      <c r="R12" s="133"/>
      <c r="S12" s="87" t="s">
        <v>27</v>
      </c>
      <c r="T12" s="133"/>
      <c r="U12" s="252"/>
      <c r="V12" s="248"/>
      <c r="X12" s="44">
        <v>9</v>
      </c>
    </row>
    <row r="13" spans="2:24" ht="15.95" customHeight="1" thickBot="1" x14ac:dyDescent="0.2">
      <c r="B13" s="244"/>
      <c r="C13" s="252"/>
      <c r="D13" s="132"/>
      <c r="E13" s="86" t="str" cm="1">
        <f t="array" ref="E13">IFERROR(IF(基本情報!$B$16=15,_xlfn.IFS(OR(D12="",F12=""),"",AND(OR(D13="キケン",D13="失格"),OR(F13="キケン",F13="失格")),"",OR(D13="キケン",D13="失格"),"R",OR(F13="キケン",F13="失格"),"L",AND(D12=15,F12&lt;=13),"L",AND(F12=15,D12&lt;=13),"R",D12=21,"L",F12=21,"R",AND(D12&gt;=15,(D12-F12)&gt;=2),"L",AND(F12&gt;=15,(F12-D12)&gt;=2),"R",TRUE,"打切"),IF(基本情報!$B$16=21,_xlfn.IFS(OR(D12="",F12=""),"",AND(OR(D13="キケン",D13="失格"),OR(F13="キケン",F13="失格")),"",OR(D13="キケン",D13="失格"),"R",OR(F13="キケン",F13="失格"),"L",AND(D12=21,F12&lt;=19),"L",AND(F12=21,D12&lt;=19),"R",D12=30,"L",F12=30,"R",AND(D12&gt;=21,(D12-F12)&gt;=2),"L",AND(F12&gt;=21,(F12-D12)&gt;=2),"R",TRUE,"打切"))),"")</f>
        <v/>
      </c>
      <c r="F13" s="132"/>
      <c r="G13" s="252"/>
      <c r="H13" s="248"/>
      <c r="I13" s="244"/>
      <c r="J13" s="252"/>
      <c r="K13" s="132"/>
      <c r="L13" s="86" t="str" cm="1">
        <f t="array" ref="L13">IFERROR(IF(基本情報!$B$16=15,_xlfn.IFS(OR(K12="",M12=""),"",AND(OR(K13="キケン",K13="失格"),OR(M13="キケン",M13="失格")),"",OR(K13="キケン",K13="失格"),"R",OR(M13="キケン",M13="失格"),"L",AND(K12=15,M12&lt;=13),"L",AND(M12=15,K12&lt;=13),"R",K12=21,"L",M12=21,"R",AND(K12&gt;=15,(K12-M12)&gt;=2),"L",AND(M12&gt;=15,(M12-K12)&gt;=2),"R",TRUE,"打切"),IF(基本情報!$B$16=21,_xlfn.IFS(OR(K12="",M12=""),"",AND(OR(K13="キケン",K13="失格"),OR(M13="キケン",M13="失格")),"",OR(K13="キケン",K13="失格"),"R",OR(M13="キケン",M13="失格"),"L",AND(K12=21,M12&lt;=19),"L",AND(M12=21,K12&lt;=19),"R",K12=30,"L",M12=30,"R",AND(K12&gt;=21,(K12-M12)&gt;=2),"L",AND(M12&gt;=21,(M12-K12)&gt;=2),"R",TRUE,"打切"))),"")</f>
        <v/>
      </c>
      <c r="M13" s="132"/>
      <c r="N13" s="252"/>
      <c r="O13" s="248"/>
      <c r="P13" s="244"/>
      <c r="Q13" s="252"/>
      <c r="R13" s="132"/>
      <c r="S13" s="86" t="str" cm="1">
        <f t="array" ref="S13">IFERROR(IF(基本情報!$B$16=15,_xlfn.IFS(OR(R12="",T12=""),"",AND(OR(R13="キケン",R13="失格"),OR(T13="キケン",T13="失格")),"",OR(R13="キケン",R13="失格"),"R",OR(T13="キケン",T13="失格"),"L",AND(R12=15,T12&lt;=13),"L",AND(T12=15,R12&lt;=13),"R",R12=21,"L",T12=21,"R",AND(R12&gt;=15,(R12-T12)&gt;=2),"L",AND(T12&gt;=15,(T12-R12)&gt;=2),"R",TRUE,"打切"),IF(基本情報!$B$16=21,_xlfn.IFS(OR(R12="",T12=""),"",AND(OR(R13="キケン",R13="失格"),OR(T13="キケン",T13="失格")),"",OR(R13="キケン",R13="失格"),"R",OR(T13="キケン",T13="失格"),"L",AND(R12=21,T12&lt;=19),"L",AND(T12=21,R12&lt;=19),"R",R12=30,"L",T12=30,"R",AND(R12&gt;=21,(R12-T12)&gt;=2),"L",AND(T12&gt;=21,(T12-R12)&gt;=2),"R",TRUE,"打切"))),"")</f>
        <v/>
      </c>
      <c r="T13" s="132"/>
      <c r="U13" s="252"/>
      <c r="V13" s="248"/>
      <c r="X13" s="44">
        <v>10</v>
      </c>
    </row>
    <row r="14" spans="2:24" ht="24" customHeight="1" x14ac:dyDescent="0.15">
      <c r="B14" s="244"/>
      <c r="C14" s="252"/>
      <c r="D14" s="134"/>
      <c r="E14" s="88" t="s">
        <v>27</v>
      </c>
      <c r="F14" s="134"/>
      <c r="G14" s="252"/>
      <c r="H14" s="248"/>
      <c r="I14" s="244"/>
      <c r="J14" s="252"/>
      <c r="K14" s="134"/>
      <c r="L14" s="88" t="s">
        <v>27</v>
      </c>
      <c r="M14" s="134"/>
      <c r="N14" s="252"/>
      <c r="O14" s="248"/>
      <c r="P14" s="244"/>
      <c r="Q14" s="252"/>
      <c r="R14" s="134"/>
      <c r="S14" s="88" t="s">
        <v>27</v>
      </c>
      <c r="T14" s="134"/>
      <c r="U14" s="252"/>
      <c r="V14" s="248"/>
      <c r="X14" s="44">
        <v>11</v>
      </c>
    </row>
    <row r="15" spans="2:24" ht="15.95" customHeight="1" thickBot="1" x14ac:dyDescent="0.2">
      <c r="B15" s="245"/>
      <c r="C15" s="139"/>
      <c r="D15" s="135"/>
      <c r="E15" s="86" t="str" cm="1">
        <f t="array" ref="E15">IFERROR(IF(基本情報!$B$16=15,_xlfn.IFS(OR(D14="",F14=""),"",AND(OR(D15="キケン",D15="失格"),OR(F15="キケン",F15="失格")),"",OR(D15="キケン",D15="失格"),"R",OR(F15="キケン",F15="失格"),"L",AND(D14=15,F14&lt;=13),"L",AND(F14=15,D14&lt;=13),"R",D14=21,"L",F14=21,"R",AND(D14&gt;=15,(D14-F14)&gt;=2),"L",AND(F14&gt;=15,(F14-D14)&gt;=2),"R",TRUE,"打切"),IF(基本情報!$B$16=21,_xlfn.IFS(OR(D14="",F14=""),"",AND(OR(D15="キケン",D15="失格"),OR(F15="キケン",F15="失格")),"",OR(D15="キケン",D15="失格"),"R",OR(F15="キケン",F15="失格"),"L",AND(D14=21,F14&lt;=19),"L",AND(F14=21,D14&lt;=19),"R",D14=30,"L",F14=30,"R",AND(D14&gt;=21,(D14-F14)&gt;=2),"L",AND(F14&gt;=21,(F14-D14)&gt;=2),"R",TRUE,"打切"))),"")</f>
        <v/>
      </c>
      <c r="F15" s="135"/>
      <c r="G15" s="139"/>
      <c r="H15" s="249"/>
      <c r="I15" s="245"/>
      <c r="J15" s="139"/>
      <c r="K15" s="135"/>
      <c r="L15" s="86" t="str" cm="1">
        <f t="array" ref="L15">IFERROR(IF(基本情報!$B$16=15,_xlfn.IFS(OR(K14="",M14=""),"",AND(OR(K15="キケン",K15="失格"),OR(M15="キケン",M15="失格")),"",OR(K15="キケン",K15="失格"),"R",OR(M15="キケン",M15="失格"),"L",AND(K14=15,M14&lt;=13),"L",AND(M14=15,K14&lt;=13),"R",K14=21,"L",M14=21,"R",AND(K14&gt;=15,(K14-M14)&gt;=2),"L",AND(M14&gt;=15,(M14-K14)&gt;=2),"R",TRUE,"打切"),IF(基本情報!$B$16=21,_xlfn.IFS(OR(K14="",M14=""),"",AND(OR(K15="キケン",K15="失格"),OR(M15="キケン",M15="失格")),"",OR(K15="キケン",K15="失格"),"R",OR(M15="キケン",M15="失格"),"L",AND(K14=21,M14&lt;=19),"L",AND(M14=21,K14&lt;=19),"R",K14=30,"L",M14=30,"R",AND(K14&gt;=21,(K14-M14)&gt;=2),"L",AND(M14&gt;=21,(M14-K14)&gt;=2),"R",TRUE,"打切"))),"")</f>
        <v/>
      </c>
      <c r="M15" s="135"/>
      <c r="N15" s="139"/>
      <c r="O15" s="249"/>
      <c r="P15" s="245"/>
      <c r="Q15" s="139"/>
      <c r="R15" s="135"/>
      <c r="S15" s="86" t="str" cm="1">
        <f t="array" ref="S15">IFERROR(IF(基本情報!$B$16=15,_xlfn.IFS(OR(R14="",T14=""),"",AND(OR(R15="キケン",R15="失格"),OR(T15="キケン",T15="失格")),"",OR(R15="キケン",R15="失格"),"R",OR(T15="キケン",T15="失格"),"L",AND(R14=15,T14&lt;=13),"L",AND(T14=15,R14&lt;=13),"R",R14=21,"L",T14=21,"R",AND(R14&gt;=15,(R14-T14)&gt;=2),"L",AND(T14&gt;=15,(T14-R14)&gt;=2),"R",TRUE,"打切"),IF(基本情報!$B$16=21,_xlfn.IFS(OR(R14="",T14=""),"",AND(OR(R15="キケン",R15="失格"),OR(T15="キケン",T15="失格")),"",OR(R15="キケン",R15="失格"),"R",OR(T15="キケン",T15="失格"),"L",AND(R14=21,T14&lt;=19),"L",AND(T14=21,R14&lt;=19),"R",R14=30,"L",T14=30,"R",AND(R14&gt;=21,(R14-T14)&gt;=2),"L",AND(T14&gt;=21,(T14-R14)&gt;=2),"R",TRUE,"打切"))),"")</f>
        <v/>
      </c>
      <c r="T15" s="135"/>
      <c r="U15" s="139"/>
      <c r="V15" s="249"/>
      <c r="X15" s="44">
        <v>12</v>
      </c>
    </row>
    <row r="16" spans="2:24" ht="24" customHeight="1" x14ac:dyDescent="0.15">
      <c r="B16" s="246" t="str">
        <f>IF(オーダー!C32="","",オーダー!C32)</f>
        <v/>
      </c>
      <c r="C16" s="251" t="str">
        <f>IF(OR($D$3="キケン",$F$3="キケン"),0,IF(OR(C21="キケン",C21="失格",G21="キケン",G21="失格"),0,IF(E17="","",IF(COUNTIFS($E17:$E21,"L")&gt;2,2,COUNTIFS($E17:$E21,"L")))))</f>
        <v/>
      </c>
      <c r="D16" s="131"/>
      <c r="E16" s="85" t="s">
        <v>27</v>
      </c>
      <c r="F16" s="131"/>
      <c r="G16" s="251" t="str">
        <f>IF(OR($D$3="キケン",$F$3="キケン"),0,IF(OR(C21="キケン",C21="失格",G21="キケン",G21="失格"),0,IF(E17="","",IF(COUNTIFS($E17:$E21,"R")&gt;2,2,COUNTIFS($E17:$E21,"R")))))</f>
        <v/>
      </c>
      <c r="H16" s="247" t="str">
        <f>IF(オーダー!E32="","",オーダー!E32)</f>
        <v/>
      </c>
      <c r="I16" s="246" t="str">
        <f>IF(オーダー!F32="","",オーダー!F32)</f>
        <v/>
      </c>
      <c r="J16" s="251" t="str">
        <f>IF(OR($K$3="キケン",$M$3="キケン"),0,IF(OR(J21="キケン",J21="失格",N21="キケン",N21="失格"),0,IF(L17="","",IF(COUNTIFS($L17:$L21,"L")&gt;2,2,COUNTIFS($L17:$L21,"L")))))</f>
        <v/>
      </c>
      <c r="K16" s="131"/>
      <c r="L16" s="85" t="s">
        <v>27</v>
      </c>
      <c r="M16" s="131"/>
      <c r="N16" s="251" t="str">
        <f>IF(OR($K$3="キケン",$M$3="キケン"),0,IF(OR(J21="キケン",J21="失格",N21="キケン",N21="失格"),0,IF(L17="","",IF(COUNTIFS($L17:$L21,"R")&gt;2,2,COUNTIFS($L17:$L21,"R")))))</f>
        <v/>
      </c>
      <c r="O16" s="247" t="str">
        <f>IF(オーダー!H32="","",オーダー!H32)</f>
        <v/>
      </c>
      <c r="P16" s="246" t="str">
        <f>IF(オーダー!I32="","",オーダー!I32)</f>
        <v/>
      </c>
      <c r="Q16" s="251" t="str">
        <f>IF(OR($R$3="キケン",$T$3="キケン"),0,IF(OR(Q21="キケン",Q21="失格",U21="キケン",U21="失格"),0,IF(S17="","",IF(COUNTIFS($S17:$S21,"L")&gt;2,2,COUNTIFS($S17:$S21,"L")))))</f>
        <v/>
      </c>
      <c r="R16" s="131"/>
      <c r="S16" s="85" t="s">
        <v>27</v>
      </c>
      <c r="T16" s="131"/>
      <c r="U16" s="251" t="str">
        <f>IF(OR($R$3="キケン",$T$3="キケン"),0,IF(OR(Q21="キケン",Q21="失格",U21="キケン",U21="失格"),0,IF(S17="","",IF(COUNTIFS($S17:$S21,"R")&gt;2,2,COUNTIFS($S17:$S21,"R")))))</f>
        <v/>
      </c>
      <c r="V16" s="247" t="str">
        <f>IF(オーダー!K32="","",オーダー!K32)</f>
        <v/>
      </c>
      <c r="X16" s="44">
        <v>13</v>
      </c>
    </row>
    <row r="17" spans="2:24" ht="15.95" customHeight="1" thickBot="1" x14ac:dyDescent="0.2">
      <c r="B17" s="244"/>
      <c r="C17" s="252"/>
      <c r="D17" s="132"/>
      <c r="E17" s="86" t="str" cm="1">
        <f t="array" ref="E17">IFERROR(IF(基本情報!$B$16=15,_xlfn.IFS(OR(D16="",F16=""),"",AND(OR(D17="キケン",D17="失格"),OR(F17="キケン",F17="失格")),"",OR(D17="キケン",D17="失格"),"R",OR(F17="キケン",F17="失格"),"L",AND(D16=15,F16&lt;=13),"L",AND(F16=15,D16&lt;=13),"R",D16=21,"L",F16=21,"R",AND(D16&gt;=15,(D16-F16)&gt;=2),"L",AND(F16&gt;=15,(F16-D16)&gt;=2),"R",TRUE,"打切"),IF(基本情報!$B$16=21,_xlfn.IFS(OR(D16="",F16=""),"",AND(OR(D17="キケン",D17="失格"),OR(F17="キケン",F17="失格")),"",OR(D17="キケン",D17="失格"),"R",OR(F17="キケン",F17="失格"),"L",AND(D16=21,F16&lt;=19),"L",AND(F16=21,D16&lt;=19),"R",D16=30,"L",F16=30,"R",AND(D16&gt;=21,(D16-F16)&gt;=2),"L",AND(F16&gt;=21,(F16-D16)&gt;=2),"R",TRUE,"打切"))),"")</f>
        <v/>
      </c>
      <c r="F17" s="132"/>
      <c r="G17" s="252"/>
      <c r="H17" s="248"/>
      <c r="I17" s="244"/>
      <c r="J17" s="252"/>
      <c r="K17" s="132"/>
      <c r="L17" s="86" t="str" cm="1">
        <f t="array" ref="L17">IFERROR(IF(基本情報!$B$16=15,_xlfn.IFS(OR(K16="",M16=""),"",AND(OR(K17="キケン",K17="失格"),OR(M17="キケン",M17="失格")),"",OR(K17="キケン",K17="失格"),"R",OR(M17="キケン",M17="失格"),"L",AND(K16=15,M16&lt;=13),"L",AND(M16=15,K16&lt;=13),"R",K16=21,"L",M16=21,"R",AND(K16&gt;=15,(K16-M16)&gt;=2),"L",AND(M16&gt;=15,(M16-K16)&gt;=2),"R",TRUE,"打切"),IF(基本情報!$B$16=21,_xlfn.IFS(OR(K16="",M16=""),"",AND(OR(K17="キケン",K17="失格"),OR(M17="キケン",M17="失格")),"",OR(K17="キケン",K17="失格"),"R",OR(M17="キケン",M17="失格"),"L",AND(K16=21,M16&lt;=19),"L",AND(M16=21,K16&lt;=19),"R",K16=30,"L",M16=30,"R",AND(K16&gt;=21,(K16-M16)&gt;=2),"L",AND(M16&gt;=21,(M16-K16)&gt;=2),"R",TRUE,"打切"))),"")</f>
        <v/>
      </c>
      <c r="M17" s="132"/>
      <c r="N17" s="252"/>
      <c r="O17" s="248"/>
      <c r="P17" s="244"/>
      <c r="Q17" s="252"/>
      <c r="R17" s="132"/>
      <c r="S17" s="86" t="str" cm="1">
        <f t="array" ref="S17">IFERROR(IF(基本情報!$B$16=15,_xlfn.IFS(OR(R16="",T16=""),"",AND(OR(R17="キケン",R17="失格"),OR(T17="キケン",T17="失格")),"",OR(R17="キケン",R17="失格"),"R",OR(T17="キケン",T17="失格"),"L",AND(R16=15,T16&lt;=13),"L",AND(T16=15,R16&lt;=13),"R",R16=21,"L",T16=21,"R",AND(R16&gt;=15,(R16-T16)&gt;=2),"L",AND(T16&gt;=15,(T16-R16)&gt;=2),"R",TRUE,"打切"),IF(基本情報!$B$16=21,_xlfn.IFS(OR(R16="",T16=""),"",AND(OR(R17="キケン",R17="失格"),OR(T17="キケン",T17="失格")),"",OR(R17="キケン",R17="失格"),"R",OR(T17="キケン",T17="失格"),"L",AND(R16=21,T16&lt;=19),"L",AND(T16=21,R16&lt;=19),"R",R16=30,"L",T16=30,"R",AND(R16&gt;=21,(R16-T16)&gt;=2),"L",AND(T16&gt;=21,(T16-R16)&gt;=2),"R",TRUE,"打切"))),"")</f>
        <v/>
      </c>
      <c r="T17" s="132"/>
      <c r="U17" s="252"/>
      <c r="V17" s="248"/>
      <c r="X17" s="44">
        <v>14</v>
      </c>
    </row>
    <row r="18" spans="2:24" ht="24" customHeight="1" x14ac:dyDescent="0.15">
      <c r="B18" s="244"/>
      <c r="C18" s="252"/>
      <c r="D18" s="133"/>
      <c r="E18" s="87" t="s">
        <v>27</v>
      </c>
      <c r="F18" s="133"/>
      <c r="G18" s="252"/>
      <c r="H18" s="248"/>
      <c r="I18" s="244"/>
      <c r="J18" s="252"/>
      <c r="K18" s="133"/>
      <c r="L18" s="87" t="s">
        <v>27</v>
      </c>
      <c r="M18" s="133"/>
      <c r="N18" s="252"/>
      <c r="O18" s="248"/>
      <c r="P18" s="244"/>
      <c r="Q18" s="252"/>
      <c r="R18" s="133"/>
      <c r="S18" s="87" t="s">
        <v>27</v>
      </c>
      <c r="T18" s="133"/>
      <c r="U18" s="252"/>
      <c r="V18" s="248"/>
      <c r="X18" s="44">
        <v>15</v>
      </c>
    </row>
    <row r="19" spans="2:24" ht="15.95" customHeight="1" thickBot="1" x14ac:dyDescent="0.2">
      <c r="B19" s="244" t="str">
        <f>IF(オーダー!C33="","",オーダー!C33)</f>
        <v/>
      </c>
      <c r="C19" s="252"/>
      <c r="D19" s="132"/>
      <c r="E19" s="86" t="str" cm="1">
        <f t="array" ref="E19">IFERROR(IF(基本情報!$B$16=15,_xlfn.IFS(OR(D18="",F18=""),"",AND(OR(D19="キケン",D19="失格"),OR(F19="キケン",F19="失格")),"",OR(D19="キケン",D19="失格"),"R",OR(F19="キケン",F19="失格"),"L",AND(D18=15,F18&lt;=13),"L",AND(F18=15,D18&lt;=13),"R",D18=21,"L",F18=21,"R",AND(D18&gt;=15,(D18-F18)&gt;=2),"L",AND(F18&gt;=15,(F18-D18)&gt;=2),"R",TRUE,"打切"),IF(基本情報!$B$16=21,_xlfn.IFS(OR(D18="",F18=""),"",AND(OR(D19="キケン",D19="失格"),OR(F19="キケン",F19="失格")),"",OR(D19="キケン",D19="失格"),"R",OR(F19="キケン",F19="失格"),"L",AND(D18=21,F18&lt;=19),"L",AND(F18=21,D18&lt;=19),"R",D18=30,"L",F18=30,"R",AND(D18&gt;=21,(D18-F18)&gt;=2),"L",AND(F18&gt;=21,(F18-D18)&gt;=2),"R",TRUE,"打切"))),"")</f>
        <v/>
      </c>
      <c r="F19" s="132"/>
      <c r="G19" s="252"/>
      <c r="H19" s="248" t="str">
        <f>IF(オーダー!E33="","",オーダー!E33)</f>
        <v/>
      </c>
      <c r="I19" s="244" t="str">
        <f>IF(オーダー!F33="","",オーダー!F33)</f>
        <v/>
      </c>
      <c r="J19" s="252"/>
      <c r="K19" s="132"/>
      <c r="L19" s="86" t="str" cm="1">
        <f t="array" ref="L19">IFERROR(IF(基本情報!$B$16=15,_xlfn.IFS(OR(K18="",M18=""),"",AND(OR(K19="キケン",K19="失格"),OR(M19="キケン",M19="失格")),"",OR(K19="キケン",K19="失格"),"R",OR(M19="キケン",M19="失格"),"L",AND(K18=15,M18&lt;=13),"L",AND(M18=15,K18&lt;=13),"R",K18=21,"L",M18=21,"R",AND(K18&gt;=15,(K18-M18)&gt;=2),"L",AND(M18&gt;=15,(M18-K18)&gt;=2),"R",TRUE,"打切"),IF(基本情報!$B$16=21,_xlfn.IFS(OR(K18="",M18=""),"",AND(OR(K19="キケン",K19="失格"),OR(M19="キケン",M19="失格")),"",OR(K19="キケン",K19="失格"),"R",OR(M19="キケン",M19="失格"),"L",AND(K18=21,M18&lt;=19),"L",AND(M18=21,K18&lt;=19),"R",K18=30,"L",M18=30,"R",AND(K18&gt;=21,(K18-M18)&gt;=2),"L",AND(M18&gt;=21,(M18-K18)&gt;=2),"R",TRUE,"打切"))),"")</f>
        <v/>
      </c>
      <c r="M19" s="132"/>
      <c r="N19" s="252"/>
      <c r="O19" s="248" t="str">
        <f>IF(オーダー!H33="","",オーダー!H33)</f>
        <v/>
      </c>
      <c r="P19" s="244" t="str">
        <f>IF(オーダー!I33="","",オーダー!I33)</f>
        <v/>
      </c>
      <c r="Q19" s="252"/>
      <c r="R19" s="132"/>
      <c r="S19" s="86" t="str" cm="1">
        <f t="array" ref="S19">IFERROR(IF(基本情報!$B$16=15,_xlfn.IFS(OR(R18="",T18=""),"",AND(OR(R19="キケン",R19="失格"),OR(T19="キケン",T19="失格")),"",OR(R19="キケン",R19="失格"),"R",OR(T19="キケン",T19="失格"),"L",AND(R18=15,T18&lt;=13),"L",AND(T18=15,R18&lt;=13),"R",R18=21,"L",T18=21,"R",AND(R18&gt;=15,(R18-T18)&gt;=2),"L",AND(T18&gt;=15,(T18-R18)&gt;=2),"R",TRUE,"打切"),IF(基本情報!$B$16=21,_xlfn.IFS(OR(R18="",T18=""),"",AND(OR(R19="キケン",R19="失格"),OR(T19="キケン",T19="失格")),"",OR(R19="キケン",R19="失格"),"R",OR(T19="キケン",T19="失格"),"L",AND(R18=21,T18&lt;=19),"L",AND(T18=21,R18&lt;=19),"R",R18=30,"L",T18=30,"R",AND(R18&gt;=21,(R18-T18)&gt;=2),"L",AND(T18&gt;=21,(T18-R18)&gt;=2),"R",TRUE,"打切"))),"")</f>
        <v/>
      </c>
      <c r="T19" s="132"/>
      <c r="U19" s="252"/>
      <c r="V19" s="248" t="str">
        <f>IF(オーダー!K33="","",オーダー!K33)</f>
        <v/>
      </c>
      <c r="X19" s="44">
        <v>16</v>
      </c>
    </row>
    <row r="20" spans="2:24" ht="24" customHeight="1" x14ac:dyDescent="0.15">
      <c r="B20" s="244"/>
      <c r="C20" s="252"/>
      <c r="D20" s="134"/>
      <c r="E20" s="88" t="s">
        <v>27</v>
      </c>
      <c r="F20" s="134"/>
      <c r="G20" s="252"/>
      <c r="H20" s="248"/>
      <c r="I20" s="244"/>
      <c r="J20" s="252"/>
      <c r="K20" s="134"/>
      <c r="L20" s="88" t="s">
        <v>27</v>
      </c>
      <c r="M20" s="134"/>
      <c r="N20" s="252"/>
      <c r="O20" s="248"/>
      <c r="P20" s="244"/>
      <c r="Q20" s="252"/>
      <c r="R20" s="134"/>
      <c r="S20" s="88" t="s">
        <v>27</v>
      </c>
      <c r="T20" s="134"/>
      <c r="U20" s="252"/>
      <c r="V20" s="248"/>
      <c r="X20" s="44">
        <v>17</v>
      </c>
    </row>
    <row r="21" spans="2:24" ht="15.95" customHeight="1" thickBot="1" x14ac:dyDescent="0.2">
      <c r="B21" s="245"/>
      <c r="C21" s="139"/>
      <c r="D21" s="135"/>
      <c r="E21" s="86" t="str" cm="1">
        <f t="array" ref="E21">IFERROR(IF(基本情報!$B$16=15,_xlfn.IFS(OR(D20="",F20=""),"",AND(OR(D21="キケン",D21="失格"),OR(F21="キケン",F21="失格")),"",OR(D21="キケン",D21="失格"),"R",OR(F21="キケン",F21="失格"),"L",AND(D20=15,F20&lt;=13),"L",AND(F20=15,D20&lt;=13),"R",D20=21,"L",F20=21,"R",AND(D20&gt;=15,(D20-F20)&gt;=2),"L",AND(F20&gt;=15,(F20-D20)&gt;=2),"R",TRUE,"打切"),IF(基本情報!$B$16=21,_xlfn.IFS(OR(D20="",F20=""),"",AND(OR(D21="キケン",D21="失格"),OR(F21="キケン",F21="失格")),"",OR(D21="キケン",D21="失格"),"R",OR(F21="キケン",F21="失格"),"L",AND(D20=21,F20&lt;=19),"L",AND(F20=21,D20&lt;=19),"R",D20=30,"L",F20=30,"R",AND(D20&gt;=21,(D20-F20)&gt;=2),"L",AND(F20&gt;=21,(F20-D20)&gt;=2),"R",TRUE,"打切"))),"")</f>
        <v/>
      </c>
      <c r="F21" s="135"/>
      <c r="G21" s="139"/>
      <c r="H21" s="249"/>
      <c r="I21" s="245"/>
      <c r="J21" s="139"/>
      <c r="K21" s="135"/>
      <c r="L21" s="86" t="str" cm="1">
        <f t="array" ref="L21">IFERROR(IF(基本情報!$B$16=15,_xlfn.IFS(OR(K20="",M20=""),"",AND(OR(K21="キケン",K21="失格"),OR(M21="キケン",M21="失格")),"",OR(K21="キケン",K21="失格"),"R",OR(M21="キケン",M21="失格"),"L",AND(K20=15,M20&lt;=13),"L",AND(M20=15,K20&lt;=13),"R",K20=21,"L",M20=21,"R",AND(K20&gt;=15,(K20-M20)&gt;=2),"L",AND(M20&gt;=15,(M20-K20)&gt;=2),"R",TRUE,"打切"),IF(基本情報!$B$16=21,_xlfn.IFS(OR(K20="",M20=""),"",AND(OR(K21="キケン",K21="失格"),OR(M21="キケン",M21="失格")),"",OR(K21="キケン",K21="失格"),"R",OR(M21="キケン",M21="失格"),"L",AND(K20=21,M20&lt;=19),"L",AND(M20=21,K20&lt;=19),"R",K20=30,"L",M20=30,"R",AND(K20&gt;=21,(K20-M20)&gt;=2),"L",AND(M20&gt;=21,(M20-K20)&gt;=2),"R",TRUE,"打切"))),"")</f>
        <v/>
      </c>
      <c r="M21" s="135"/>
      <c r="N21" s="139"/>
      <c r="O21" s="249"/>
      <c r="P21" s="245"/>
      <c r="Q21" s="139"/>
      <c r="R21" s="135"/>
      <c r="S21" s="86" t="str" cm="1">
        <f t="array" ref="S21">IFERROR(IF(基本情報!$B$16=15,_xlfn.IFS(OR(R20="",T20=""),"",AND(OR(R21="キケン",R21="失格"),OR(T21="キケン",T21="失格")),"",OR(R21="キケン",R21="失格"),"R",OR(T21="キケン",T21="失格"),"L",AND(R20=15,T20&lt;=13),"L",AND(T20=15,R20&lt;=13),"R",R20=21,"L",T20=21,"R",AND(R20&gt;=15,(R20-T20)&gt;=2),"L",AND(T20&gt;=15,(T20-R20)&gt;=2),"R",TRUE,"打切"),IF(基本情報!$B$16=21,_xlfn.IFS(OR(R20="",T20=""),"",AND(OR(R21="キケン",R21="失格"),OR(T21="キケン",T21="失格")),"",OR(R21="キケン",R21="失格"),"R",OR(T21="キケン",T21="失格"),"L",AND(R20=21,T20&lt;=19),"L",AND(T20=21,R20&lt;=19),"R",R20=30,"L",T20=30,"R",AND(R20&gt;=21,(R20-T20)&gt;=2),"L",AND(T20&gt;=21,(T20-R20)&gt;=2),"R",TRUE,"打切"))),"")</f>
        <v/>
      </c>
      <c r="T21" s="135"/>
      <c r="U21" s="139"/>
      <c r="V21" s="249"/>
      <c r="X21" s="44">
        <v>18</v>
      </c>
    </row>
    <row r="22" spans="2:24" ht="24" customHeight="1" x14ac:dyDescent="0.15">
      <c r="B22" s="246" t="str">
        <f>IF(メンバーチェンジ!C18="",IF(オーダー!C34="","",オーダー!C34),メンバーチェンジ!C18)</f>
        <v/>
      </c>
      <c r="C22" s="251" t="str">
        <f>IF(OR($D$3="キケン",$F$3="キケン"),0,IF(OR(C27="キケン",C27="失格",G27="キケン",G27="失格"),0,IF(E23="","",IF(COUNTIFS($E23:$E27,"L")&gt;2,2,COUNTIFS($E23:$E27,"L")))))</f>
        <v/>
      </c>
      <c r="D22" s="131"/>
      <c r="E22" s="85" t="s">
        <v>27</v>
      </c>
      <c r="F22" s="131"/>
      <c r="G22" s="251" t="str">
        <f>IF(OR($D$3="キケン",$F$3="キケン"),0,IF(OR(C27="キケン",C27="失格",G27="キケン",G27="失格"),0,IF(E23="","",IF(COUNTIFS($E23:$E27,"R")&gt;2,2,COUNTIFS($E23:$E27,"R")))))</f>
        <v/>
      </c>
      <c r="H22" s="247" t="str">
        <f>IF(メンバーチェンジ!E18="",IF(オーダー!E34="","",オーダー!E34),メンバーチェンジ!E18)</f>
        <v/>
      </c>
      <c r="I22" s="246" t="str">
        <f>IF(メンバーチェンジ!F18="",IF(オーダー!F34="","",オーダー!F34),メンバーチェンジ!F18)</f>
        <v/>
      </c>
      <c r="J22" s="251" t="str">
        <f>IF(OR($K$3="キケン",$M$3="キケン"),0,IF(OR(J27="キケン",J27="失格",N27="キケン",N27="失格"),0,IF(L23="","",IF(COUNTIFS($L23:$L27,"L")&gt;2,2,COUNTIFS($L23:$L27,"L")))))</f>
        <v/>
      </c>
      <c r="K22" s="131"/>
      <c r="L22" s="85" t="s">
        <v>27</v>
      </c>
      <c r="M22" s="131"/>
      <c r="N22" s="251" t="str">
        <f>IF(OR($K$3="キケン",$M$3="キケン"),0,IF(OR(J27="キケン",J27="失格",N27="キケン",N27="失格"),0,IF(L23="","",IF(COUNTIFS($L23:$L27,"R")&gt;2,2,COUNTIFS($L23:$L27,"R")))))</f>
        <v/>
      </c>
      <c r="O22" s="247" t="str">
        <f>IF(メンバーチェンジ!H18="",IF(オーダー!H34="","",オーダー!H34),メンバーチェンジ!H18)</f>
        <v/>
      </c>
      <c r="P22" s="246" t="str">
        <f>IF(メンバーチェンジ!I18="",IF(オーダー!I34="","",オーダー!I34),メンバーチェンジ!I18)</f>
        <v/>
      </c>
      <c r="Q22" s="251" t="str">
        <f>IF(OR($R$3="キケン",$T$3="キケン"),0,IF(OR(Q27="キケン",Q27="失格",U27="キケン",U27="失格"),0,IF(S23="","",IF(COUNTIFS($S23:$S27,"L")&gt;2,2,COUNTIFS($S23:$S27,"L")))))</f>
        <v/>
      </c>
      <c r="R22" s="131"/>
      <c r="S22" s="85" t="s">
        <v>27</v>
      </c>
      <c r="T22" s="131"/>
      <c r="U22" s="251" t="str">
        <f>IF(OR($R$3="キケン",$T$3="キケン"),0,IF(OR(Q27="キケン",Q27="失格",U27="キケン",U27="失格"),0,IF(S23="","",IF(COUNTIFS($S23:$S27,"R")&gt;2,2,COUNTIFS($S23:$S27,"R")))))</f>
        <v/>
      </c>
      <c r="V22" s="247" t="str">
        <f>IF(メンバーチェンジ!K18="",IF(オーダー!K34="","",オーダー!K34),メンバーチェンジ!K18)</f>
        <v/>
      </c>
      <c r="X22" s="44">
        <v>19</v>
      </c>
    </row>
    <row r="23" spans="2:24" ht="15.95" customHeight="1" thickBot="1" x14ac:dyDescent="0.2">
      <c r="B23" s="244"/>
      <c r="C23" s="252"/>
      <c r="D23" s="132"/>
      <c r="E23" s="86" t="str" cm="1">
        <f t="array" ref="E23">IFERROR(IF(基本情報!$B$16=15,_xlfn.IFS(OR(D22="",F22=""),"",AND(OR(D23="キケン",D23="失格"),OR(F23="キケン",F23="失格")),"",OR(D23="キケン",D23="失格"),"R",OR(F23="キケン",F23="失格"),"L",AND(D22=15,F22&lt;=13),"L",AND(F22=15,D22&lt;=13),"R",D22=21,"L",F22=21,"R",AND(D22&gt;=15,(D22-F22)&gt;=2),"L",AND(F22&gt;=15,(F22-D22)&gt;=2),"R",TRUE,"打切"),IF(基本情報!$B$16=21,_xlfn.IFS(OR(D22="",F22=""),"",AND(OR(D23="キケン",D23="失格"),OR(F23="キケン",F23="失格")),"",OR(D23="キケン",D23="失格"),"R",OR(F23="キケン",F23="失格"),"L",AND(D22=21,F22&lt;=19),"L",AND(F22=21,D22&lt;=19),"R",D22=30,"L",F22=30,"R",AND(D22&gt;=21,(D22-F22)&gt;=2),"L",AND(F22&gt;=21,(F22-D22)&gt;=2),"R",TRUE,"打切"))),"")</f>
        <v/>
      </c>
      <c r="F23" s="132"/>
      <c r="G23" s="252"/>
      <c r="H23" s="248"/>
      <c r="I23" s="244"/>
      <c r="J23" s="252"/>
      <c r="K23" s="132"/>
      <c r="L23" s="86" t="str" cm="1">
        <f t="array" ref="L23">IFERROR(IF(基本情報!$B$16=15,_xlfn.IFS(OR(K22="",M22=""),"",AND(OR(K23="キケン",K23="失格"),OR(M23="キケン",M23="失格")),"",OR(K23="キケン",K23="失格"),"R",OR(M23="キケン",M23="失格"),"L",AND(K22=15,M22&lt;=13),"L",AND(M22=15,K22&lt;=13),"R",K22=21,"L",M22=21,"R",AND(K22&gt;=15,(K22-M22)&gt;=2),"L",AND(M22&gt;=15,(M22-K22)&gt;=2),"R",TRUE,"打切"),IF(基本情報!$B$16=21,_xlfn.IFS(OR(K22="",M22=""),"",AND(OR(K23="キケン",K23="失格"),OR(M23="キケン",M23="失格")),"",OR(K23="キケン",K23="失格"),"R",OR(M23="キケン",M23="失格"),"L",AND(K22=21,M22&lt;=19),"L",AND(M22=21,K22&lt;=19),"R",K22=30,"L",M22=30,"R",AND(K22&gt;=21,(K22-M22)&gt;=2),"L",AND(M22&gt;=21,(M22-K22)&gt;=2),"R",TRUE,"打切"))),"")</f>
        <v/>
      </c>
      <c r="M23" s="132"/>
      <c r="N23" s="252"/>
      <c r="O23" s="248"/>
      <c r="P23" s="244"/>
      <c r="Q23" s="252"/>
      <c r="R23" s="132"/>
      <c r="S23" s="86" t="str" cm="1">
        <f t="array" ref="S23">IFERROR(IF(基本情報!$B$16=15,_xlfn.IFS(OR(R22="",T22=""),"",AND(OR(R23="キケン",R23="失格"),OR(T23="キケン",T23="失格")),"",OR(R23="キケン",R23="失格"),"R",OR(T23="キケン",T23="失格"),"L",AND(R22=15,T22&lt;=13),"L",AND(T22=15,R22&lt;=13),"R",R22=21,"L",T22=21,"R",AND(R22&gt;=15,(R22-T22)&gt;=2),"L",AND(T22&gt;=15,(T22-R22)&gt;=2),"R",TRUE,"打切"),IF(基本情報!$B$16=21,_xlfn.IFS(OR(R22="",T22=""),"",AND(OR(R23="キケン",R23="失格"),OR(T23="キケン",T23="失格")),"",OR(R23="キケン",R23="失格"),"R",OR(T23="キケン",T23="失格"),"L",AND(R22=21,T22&lt;=19),"L",AND(T22=21,R22&lt;=19),"R",R22=30,"L",T22=30,"R",AND(R22&gt;=21,(R22-T22)&gt;=2),"L",AND(T22&gt;=21,(T22-R22)&gt;=2),"R",TRUE,"打切"))),"")</f>
        <v/>
      </c>
      <c r="T23" s="132"/>
      <c r="U23" s="252"/>
      <c r="V23" s="248"/>
      <c r="X23" s="44">
        <v>20</v>
      </c>
    </row>
    <row r="24" spans="2:24" ht="24" customHeight="1" x14ac:dyDescent="0.15">
      <c r="B24" s="244"/>
      <c r="C24" s="252"/>
      <c r="D24" s="133"/>
      <c r="E24" s="87" t="s">
        <v>27</v>
      </c>
      <c r="F24" s="133"/>
      <c r="G24" s="252"/>
      <c r="H24" s="248"/>
      <c r="I24" s="244"/>
      <c r="J24" s="252"/>
      <c r="K24" s="133"/>
      <c r="L24" s="87" t="s">
        <v>27</v>
      </c>
      <c r="M24" s="133"/>
      <c r="N24" s="252"/>
      <c r="O24" s="248"/>
      <c r="P24" s="244"/>
      <c r="Q24" s="252"/>
      <c r="R24" s="133"/>
      <c r="S24" s="87" t="s">
        <v>27</v>
      </c>
      <c r="T24" s="133"/>
      <c r="U24" s="252"/>
      <c r="V24" s="248"/>
      <c r="X24" s="44">
        <v>21</v>
      </c>
    </row>
    <row r="25" spans="2:24" ht="15.95" customHeight="1" thickBot="1" x14ac:dyDescent="0.2">
      <c r="B25" s="244" t="str">
        <f>IF(メンバーチェンジ!C19="",IF(オーダー!C35="","",オーダー!C35),メンバーチェンジ!C19)</f>
        <v/>
      </c>
      <c r="C25" s="252"/>
      <c r="D25" s="132"/>
      <c r="E25" s="86" t="str" cm="1">
        <f t="array" ref="E25">IFERROR(IF(基本情報!$B$16=15,_xlfn.IFS(OR(D24="",F24=""),"",AND(OR(D25="キケン",D25="失格"),OR(F25="キケン",F25="失格")),"",OR(D25="キケン",D25="失格"),"R",OR(F25="キケン",F25="失格"),"L",AND(D24=15,F24&lt;=13),"L",AND(F24=15,D24&lt;=13),"R",D24=21,"L",F24=21,"R",AND(D24&gt;=15,(D24-F24)&gt;=2),"L",AND(F24&gt;=15,(F24-D24)&gt;=2),"R",TRUE,"打切"),IF(基本情報!$B$16=21,_xlfn.IFS(OR(D24="",F24=""),"",AND(OR(D25="キケン",D25="失格"),OR(F25="キケン",F25="失格")),"",OR(D25="キケン",D25="失格"),"R",OR(F25="キケン",F25="失格"),"L",AND(D24=21,F24&lt;=19),"L",AND(F24=21,D24&lt;=19),"R",D24=30,"L",F24=30,"R",AND(D24&gt;=21,(D24-F24)&gt;=2),"L",AND(F24&gt;=21,(F24-D24)&gt;=2),"R",TRUE,"打切"))),"")</f>
        <v/>
      </c>
      <c r="F25" s="132"/>
      <c r="G25" s="252"/>
      <c r="H25" s="248" t="str">
        <f>IF(メンバーチェンジ!E19="",IF(オーダー!E35="","",オーダー!E35),メンバーチェンジ!E19)</f>
        <v/>
      </c>
      <c r="I25" s="244" t="str">
        <f>IF(メンバーチェンジ!F19="",IF(オーダー!F35="","",オーダー!F35),メンバーチェンジ!F19)</f>
        <v/>
      </c>
      <c r="J25" s="252"/>
      <c r="K25" s="132"/>
      <c r="L25" s="86" t="str" cm="1">
        <f t="array" ref="L25">IFERROR(IF(基本情報!$B$16=15,_xlfn.IFS(OR(K24="",M24=""),"",AND(OR(K25="キケン",K25="失格"),OR(M25="キケン",M25="失格")),"",OR(K25="キケン",K25="失格"),"R",OR(M25="キケン",M25="失格"),"L",AND(K24=15,M24&lt;=13),"L",AND(M24=15,K24&lt;=13),"R",K24=21,"L",M24=21,"R",AND(K24&gt;=15,(K24-M24)&gt;=2),"L",AND(M24&gt;=15,(M24-K24)&gt;=2),"R",TRUE,"打切"),IF(基本情報!$B$16=21,_xlfn.IFS(OR(K24="",M24=""),"",AND(OR(K25="キケン",K25="失格"),OR(M25="キケン",M25="失格")),"",OR(K25="キケン",K25="失格"),"R",OR(M25="キケン",M25="失格"),"L",AND(K24=21,M24&lt;=19),"L",AND(M24=21,K24&lt;=19),"R",K24=30,"L",M24=30,"R",AND(K24&gt;=21,(K24-M24)&gt;=2),"L",AND(M24&gt;=21,(M24-K24)&gt;=2),"R",TRUE,"打切"))),"")</f>
        <v/>
      </c>
      <c r="M25" s="132"/>
      <c r="N25" s="252"/>
      <c r="O25" s="248" t="str">
        <f>IF(メンバーチェンジ!H19="",IF(オーダー!H35="","",オーダー!H35),メンバーチェンジ!H19)</f>
        <v/>
      </c>
      <c r="P25" s="244" t="str">
        <f>IF(メンバーチェンジ!I19="",IF(オーダー!I35="","",オーダー!I35),メンバーチェンジ!I19)</f>
        <v/>
      </c>
      <c r="Q25" s="252"/>
      <c r="R25" s="132"/>
      <c r="S25" s="86" t="str" cm="1">
        <f t="array" ref="S25">IFERROR(IF(基本情報!$B$16=15,_xlfn.IFS(OR(R24="",T24=""),"",AND(OR(R25="キケン",R25="失格"),OR(T25="キケン",T25="失格")),"",OR(R25="キケン",R25="失格"),"R",OR(T25="キケン",T25="失格"),"L",AND(R24=15,T24&lt;=13),"L",AND(T24=15,R24&lt;=13),"R",R24=21,"L",T24=21,"R",AND(R24&gt;=15,(R24-T24)&gt;=2),"L",AND(T24&gt;=15,(T24-R24)&gt;=2),"R",TRUE,"打切"),IF(基本情報!$B$16=21,_xlfn.IFS(OR(R24="",T24=""),"",AND(OR(R25="キケン",R25="失格"),OR(T25="キケン",T25="失格")),"",OR(R25="キケン",R25="失格"),"R",OR(T25="キケン",T25="失格"),"L",AND(R24=21,T24&lt;=19),"L",AND(T24=21,R24&lt;=19),"R",R24=30,"L",T24=30,"R",AND(R24&gt;=21,(R24-T24)&gt;=2),"L",AND(T24&gt;=21,(T24-R24)&gt;=2),"R",TRUE,"打切"))),"")</f>
        <v/>
      </c>
      <c r="T25" s="132"/>
      <c r="U25" s="252"/>
      <c r="V25" s="248" t="str">
        <f>IF(メンバーチェンジ!K19="",IF(オーダー!K35="","",オーダー!K35),メンバーチェンジ!K19)</f>
        <v/>
      </c>
      <c r="X25" s="44">
        <v>22</v>
      </c>
    </row>
    <row r="26" spans="2:24" ht="24" customHeight="1" x14ac:dyDescent="0.15">
      <c r="B26" s="244"/>
      <c r="C26" s="252"/>
      <c r="D26" s="134"/>
      <c r="E26" s="88" t="s">
        <v>27</v>
      </c>
      <c r="F26" s="134"/>
      <c r="G26" s="252"/>
      <c r="H26" s="248"/>
      <c r="I26" s="244"/>
      <c r="J26" s="252"/>
      <c r="K26" s="134"/>
      <c r="L26" s="88" t="s">
        <v>27</v>
      </c>
      <c r="M26" s="134"/>
      <c r="N26" s="252"/>
      <c r="O26" s="248"/>
      <c r="P26" s="244"/>
      <c r="Q26" s="252"/>
      <c r="R26" s="134"/>
      <c r="S26" s="88" t="s">
        <v>27</v>
      </c>
      <c r="T26" s="134"/>
      <c r="U26" s="252"/>
      <c r="V26" s="248"/>
      <c r="X26" s="44">
        <v>23</v>
      </c>
    </row>
    <row r="27" spans="2:24" ht="15.95" customHeight="1" thickBot="1" x14ac:dyDescent="0.2">
      <c r="B27" s="245"/>
      <c r="C27" s="139"/>
      <c r="D27" s="135"/>
      <c r="E27" s="86" t="str" cm="1">
        <f t="array" ref="E27">IFERROR(IF(基本情報!$B$16=15,_xlfn.IFS(OR(D26="",F26=""),"",AND(OR(D27="キケン",D27="失格"),OR(F27="キケン",F27="失格")),"",OR(D27="キケン",D27="失格"),"R",OR(F27="キケン",F27="失格"),"L",AND(D26=15,F26&lt;=13),"L",AND(F26=15,D26&lt;=13),"R",D26=21,"L",F26=21,"R",AND(D26&gt;=15,(D26-F26)&gt;=2),"L",AND(F26&gt;=15,(F26-D26)&gt;=2),"R",TRUE,"打切"),IF(基本情報!$B$16=21,_xlfn.IFS(OR(D26="",F26=""),"",AND(OR(D27="キケン",D27="失格"),OR(F27="キケン",F27="失格")),"",OR(D27="キケン",D27="失格"),"R",OR(F27="キケン",F27="失格"),"L",AND(D26=21,F26&lt;=19),"L",AND(F26=21,D26&lt;=19),"R",D26=30,"L",F26=30,"R",AND(D26&gt;=21,(D26-F26)&gt;=2),"L",AND(F26&gt;=21,(F26-D26)&gt;=2),"R",TRUE,"打切"))),"")</f>
        <v/>
      </c>
      <c r="F27" s="135"/>
      <c r="G27" s="139"/>
      <c r="H27" s="249"/>
      <c r="I27" s="245"/>
      <c r="J27" s="139"/>
      <c r="K27" s="135"/>
      <c r="L27" s="86" t="str" cm="1">
        <f t="array" ref="L27">IFERROR(IF(基本情報!$B$16=15,_xlfn.IFS(OR(K26="",M26=""),"",AND(OR(K27="キケン",K27="失格"),OR(M27="キケン",M27="失格")),"",OR(K27="キケン",K27="失格"),"R",OR(M27="キケン",M27="失格"),"L",AND(K26=15,M26&lt;=13),"L",AND(M26=15,K26&lt;=13),"R",K26=21,"L",M26=21,"R",AND(K26&gt;=15,(K26-M26)&gt;=2),"L",AND(M26&gt;=15,(M26-K26)&gt;=2),"R",TRUE,"打切"),IF(基本情報!$B$16=21,_xlfn.IFS(OR(K26="",M26=""),"",AND(OR(K27="キケン",K27="失格"),OR(M27="キケン",M27="失格")),"",OR(K27="キケン",K27="失格"),"R",OR(M27="キケン",M27="失格"),"L",AND(K26=21,M26&lt;=19),"L",AND(M26=21,K26&lt;=19),"R",K26=30,"L",M26=30,"R",AND(K26&gt;=21,(K26-M26)&gt;=2),"L",AND(M26&gt;=21,(M26-K26)&gt;=2),"R",TRUE,"打切"))),"")</f>
        <v/>
      </c>
      <c r="M27" s="135"/>
      <c r="N27" s="139"/>
      <c r="O27" s="249"/>
      <c r="P27" s="245"/>
      <c r="Q27" s="139"/>
      <c r="R27" s="135"/>
      <c r="S27" s="86" t="str" cm="1">
        <f t="array" ref="S27">IFERROR(IF(基本情報!$B$16=15,_xlfn.IFS(OR(R26="",T26=""),"",AND(OR(R27="キケン",R27="失格"),OR(T27="キケン",T27="失格")),"",OR(R27="キケン",R27="失格"),"R",OR(T27="キケン",T27="失格"),"L",AND(R26=15,T26&lt;=13),"L",AND(T26=15,R26&lt;=13),"R",R26=21,"L",T26=21,"R",AND(R26&gt;=15,(R26-T26)&gt;=2),"L",AND(T26&gt;=15,(T26-R26)&gt;=2),"R",TRUE,"打切"),IF(基本情報!$B$16=21,_xlfn.IFS(OR(R26="",T26=""),"",AND(OR(R27="キケン",R27="失格"),OR(T27="キケン",T27="失格")),"",OR(R27="キケン",R27="失格"),"R",OR(T27="キケン",T27="失格"),"L",AND(R26=21,T26&lt;=19),"L",AND(T26=21,R26&lt;=19),"R",R26=30,"L",T26=30,"R",AND(R26&gt;=21,(R26-T26)&gt;=2),"L",AND(T26&gt;=21,(T26-R26)&gt;=2),"R",TRUE,"打切"))),"")</f>
        <v/>
      </c>
      <c r="T27" s="135"/>
      <c r="U27" s="139"/>
      <c r="V27" s="249"/>
      <c r="X27" s="44">
        <v>24</v>
      </c>
    </row>
    <row r="28" spans="2:24" ht="24" customHeight="1" x14ac:dyDescent="0.15">
      <c r="B28" s="246" t="str">
        <f>IF(メンバーチェンジ!C20="",IF(オーダー!C36="","",オーダー!C36),メンバーチェンジ!C20)</f>
        <v/>
      </c>
      <c r="C28" s="251" t="str">
        <f>IF(OR($D$3="キケン",$F$3="キケン"),0,IF(OR(C33="キケン",C33="失格",G33="キケン",G33="失格"),0,IF(E29="","",IF(COUNTIFS($E29:$E33,"L")&gt;2,2,COUNTIFS($E29:$E33,"L")))))</f>
        <v/>
      </c>
      <c r="D28" s="131"/>
      <c r="E28" s="85" t="s">
        <v>27</v>
      </c>
      <c r="F28" s="131"/>
      <c r="G28" s="251" t="str">
        <f>IF(OR($D$3="キケン",$F$3="キケン"),0,IF(OR(C33="キケン",C33="失格",G33="キケン",G33="失格"),0,IF(E29="","",IF(COUNTIFS($E29:$E33,"R")&gt;2,2,COUNTIFS($E29:$E33,"R")))))</f>
        <v/>
      </c>
      <c r="H28" s="247" t="str">
        <f>IF(メンバーチェンジ!E20="",IF(オーダー!E36="","",オーダー!E36),メンバーチェンジ!E20)</f>
        <v/>
      </c>
      <c r="I28" s="246" t="str">
        <f>IF(メンバーチェンジ!F20="",IF(オーダー!F36="","",オーダー!F36),メンバーチェンジ!F20)</f>
        <v/>
      </c>
      <c r="J28" s="251" t="str">
        <f>IF(OR($K$3="キケン",$M$3="キケン"),0,IF(OR(J33="キケン",J33="失格",N33="キケン",N33="失格"),0,IF(L29="","",IF(COUNTIFS($L29:$L33,"L")&gt;2,2,COUNTIFS($L29:$L33,"L")))))</f>
        <v/>
      </c>
      <c r="K28" s="131"/>
      <c r="L28" s="85" t="s">
        <v>27</v>
      </c>
      <c r="M28" s="131"/>
      <c r="N28" s="251" t="str">
        <f>IF(OR($K$3="キケン",$M$3="キケン"),0,IF(OR(J33="キケン",J33="失格",N33="キケン",N33="失格"),0,IF(L29="","",IF(COUNTIFS($L29:$L33,"R")&gt;2,2,COUNTIFS($L29:$L33,"R")))))</f>
        <v/>
      </c>
      <c r="O28" s="247" t="str">
        <f>IF(メンバーチェンジ!H20="",IF(オーダー!H36="","",オーダー!H36),メンバーチェンジ!H20)</f>
        <v/>
      </c>
      <c r="P28" s="246" t="str">
        <f>IF(メンバーチェンジ!I20="",IF(オーダー!I36="","",オーダー!I36),メンバーチェンジ!I20)</f>
        <v/>
      </c>
      <c r="Q28" s="251" t="str">
        <f>IF(OR($R$3="キケン",$T$3="キケン"),0,IF(OR(Q33="キケン",Q33="失格",U33="キケン",U33="失格"),0,IF(S29="","",IF(COUNTIFS($S29:$S33,"L")&gt;2,2,COUNTIFS($S29:$S33,"L")))))</f>
        <v/>
      </c>
      <c r="R28" s="131"/>
      <c r="S28" s="85" t="s">
        <v>27</v>
      </c>
      <c r="T28" s="131"/>
      <c r="U28" s="251" t="str">
        <f>IF(OR($R$3="キケン",$T$3="キケン"),0,IF(OR(Q33="キケン",Q33="失格",U33="キケン",U33="失格"),0,IF(S29="","",IF(COUNTIFS($S29:$S33,"R")&gt;2,2,COUNTIFS($S29:$S33,"R")))))</f>
        <v/>
      </c>
      <c r="V28" s="247" t="str">
        <f>IF(メンバーチェンジ!K20="",IF(オーダー!K36="","",オーダー!K36),メンバーチェンジ!K20)</f>
        <v/>
      </c>
      <c r="X28" s="44">
        <v>25</v>
      </c>
    </row>
    <row r="29" spans="2:24" ht="15.95" customHeight="1" thickBot="1" x14ac:dyDescent="0.2">
      <c r="B29" s="244"/>
      <c r="C29" s="252"/>
      <c r="D29" s="132"/>
      <c r="E29" s="86" t="str" cm="1">
        <f t="array" ref="E29">IFERROR(IF(基本情報!$B$16=15,_xlfn.IFS(OR(D28="",F28=""),"",AND(OR(D29="キケン",D29="失格"),OR(F29="キケン",F29="失格")),"",OR(D29="キケン",D29="失格"),"R",OR(F29="キケン",F29="失格"),"L",AND(D28=15,F28&lt;=13),"L",AND(F28=15,D28&lt;=13),"R",D28=21,"L",F28=21,"R",AND(D28&gt;=15,(D28-F28)&gt;=2),"L",AND(F28&gt;=15,(F28-D28)&gt;=2),"R",TRUE,"打切"),IF(基本情報!$B$16=21,_xlfn.IFS(OR(D28="",F28=""),"",AND(OR(D29="キケン",D29="失格"),OR(F29="キケン",F29="失格")),"",OR(D29="キケン",D29="失格"),"R",OR(F29="キケン",F29="失格"),"L",AND(D28=21,F28&lt;=19),"L",AND(F28=21,D28&lt;=19),"R",D28=30,"L",F28=30,"R",AND(D28&gt;=21,(D28-F28)&gt;=2),"L",AND(F28&gt;=21,(F28-D28)&gt;=2),"R",TRUE,"打切"))),"")</f>
        <v/>
      </c>
      <c r="F29" s="132"/>
      <c r="G29" s="252"/>
      <c r="H29" s="248"/>
      <c r="I29" s="244"/>
      <c r="J29" s="252"/>
      <c r="K29" s="132"/>
      <c r="L29" s="86" t="str" cm="1">
        <f t="array" ref="L29">IFERROR(IF(基本情報!$B$16=15,_xlfn.IFS(OR(K28="",M28=""),"",AND(OR(K29="キケン",K29="失格"),OR(M29="キケン",M29="失格")),"",OR(K29="キケン",K29="失格"),"R",OR(M29="キケン",M29="失格"),"L",AND(K28=15,M28&lt;=13),"L",AND(M28=15,K28&lt;=13),"R",K28=21,"L",M28=21,"R",AND(K28&gt;=15,(K28-M28)&gt;=2),"L",AND(M28&gt;=15,(M28-K28)&gt;=2),"R",TRUE,"打切"),IF(基本情報!$B$16=21,_xlfn.IFS(OR(K28="",M28=""),"",AND(OR(K29="キケン",K29="失格"),OR(M29="キケン",M29="失格")),"",OR(K29="キケン",K29="失格"),"R",OR(M29="キケン",M29="失格"),"L",AND(K28=21,M28&lt;=19),"L",AND(M28=21,K28&lt;=19),"R",K28=30,"L",M28=30,"R",AND(K28&gt;=21,(K28-M28)&gt;=2),"L",AND(M28&gt;=21,(M28-K28)&gt;=2),"R",TRUE,"打切"))),"")</f>
        <v/>
      </c>
      <c r="M29" s="132"/>
      <c r="N29" s="252"/>
      <c r="O29" s="248"/>
      <c r="P29" s="244"/>
      <c r="Q29" s="252"/>
      <c r="R29" s="132"/>
      <c r="S29" s="86" t="str" cm="1">
        <f t="array" ref="S29">IFERROR(IF(基本情報!$B$16=15,_xlfn.IFS(OR(R28="",T28=""),"",AND(OR(R29="キケン",R29="失格"),OR(T29="キケン",T29="失格")),"",OR(R29="キケン",R29="失格"),"R",OR(T29="キケン",T29="失格"),"L",AND(R28=15,T28&lt;=13),"L",AND(T28=15,R28&lt;=13),"R",R28=21,"L",T28=21,"R",AND(R28&gt;=15,(R28-T28)&gt;=2),"L",AND(T28&gt;=15,(T28-R28)&gt;=2),"R",TRUE,"打切"),IF(基本情報!$B$16=21,_xlfn.IFS(OR(R28="",T28=""),"",AND(OR(R29="キケン",R29="失格"),OR(T29="キケン",T29="失格")),"",OR(R29="キケン",R29="失格"),"R",OR(T29="キケン",T29="失格"),"L",AND(R28=21,T28&lt;=19),"L",AND(T28=21,R28&lt;=19),"R",R28=30,"L",T28=30,"R",AND(R28&gt;=21,(R28-T28)&gt;=2),"L",AND(T28&gt;=21,(T28-R28)&gt;=2),"R",TRUE,"打切"))),"")</f>
        <v/>
      </c>
      <c r="T29" s="132"/>
      <c r="U29" s="252"/>
      <c r="V29" s="248"/>
      <c r="X29" s="44">
        <v>26</v>
      </c>
    </row>
    <row r="30" spans="2:24" ht="24" customHeight="1" x14ac:dyDescent="0.15">
      <c r="B30" s="244"/>
      <c r="C30" s="252"/>
      <c r="D30" s="133"/>
      <c r="E30" s="87" t="s">
        <v>27</v>
      </c>
      <c r="F30" s="133"/>
      <c r="G30" s="252"/>
      <c r="H30" s="248"/>
      <c r="I30" s="244"/>
      <c r="J30" s="252"/>
      <c r="K30" s="133"/>
      <c r="L30" s="87" t="s">
        <v>27</v>
      </c>
      <c r="M30" s="133"/>
      <c r="N30" s="252"/>
      <c r="O30" s="248"/>
      <c r="P30" s="244"/>
      <c r="Q30" s="252"/>
      <c r="R30" s="133"/>
      <c r="S30" s="87" t="s">
        <v>27</v>
      </c>
      <c r="T30" s="133"/>
      <c r="U30" s="252"/>
      <c r="V30" s="248"/>
      <c r="X30" s="44">
        <v>27</v>
      </c>
    </row>
    <row r="31" spans="2:24" ht="15.95" customHeight="1" thickBot="1" x14ac:dyDescent="0.2">
      <c r="B31" s="244"/>
      <c r="C31" s="252"/>
      <c r="D31" s="132"/>
      <c r="E31" s="86" t="str" cm="1">
        <f t="array" ref="E31">IFERROR(IF(基本情報!$B$16=15,_xlfn.IFS(OR(D30="",F30=""),"",AND(OR(D31="キケン",D31="失格"),OR(F31="キケン",F31="失格")),"",OR(D31="キケン",D31="失格"),"R",OR(F31="キケン",F31="失格"),"L",AND(D30=15,F30&lt;=13),"L",AND(F30=15,D30&lt;=13),"R",D30=21,"L",F30=21,"R",AND(D30&gt;=15,(D30-F30)&gt;=2),"L",AND(F30&gt;=15,(F30-D30)&gt;=2),"R",TRUE,"打切"),IF(基本情報!$B$16=21,_xlfn.IFS(OR(D30="",F30=""),"",AND(OR(D31="キケン",D31="失格"),OR(F31="キケン",F31="失格")),"",OR(D31="キケン",D31="失格"),"R",OR(F31="キケン",F31="失格"),"L",AND(D30=21,F30&lt;=19),"L",AND(F30=21,D30&lt;=19),"R",D30=30,"L",F30=30,"R",AND(D30&gt;=21,(D30-F30)&gt;=2),"L",AND(F30&gt;=21,(F30-D30)&gt;=2),"R",TRUE,"打切"))),"")</f>
        <v/>
      </c>
      <c r="F31" s="132"/>
      <c r="G31" s="252"/>
      <c r="H31" s="248"/>
      <c r="I31" s="244"/>
      <c r="J31" s="252"/>
      <c r="K31" s="132"/>
      <c r="L31" s="86" t="str" cm="1">
        <f t="array" ref="L31">IFERROR(IF(基本情報!$B$16=15,_xlfn.IFS(OR(K30="",M30=""),"",AND(OR(K31="キケン",K31="失格"),OR(M31="キケン",M31="失格")),"",OR(K31="キケン",K31="失格"),"R",OR(M31="キケン",M31="失格"),"L",AND(K30=15,M30&lt;=13),"L",AND(M30=15,K30&lt;=13),"R",K30=21,"L",M30=21,"R",AND(K30&gt;=15,(K30-M30)&gt;=2),"L",AND(M30&gt;=15,(M30-K30)&gt;=2),"R",TRUE,"打切"),IF(基本情報!$B$16=21,_xlfn.IFS(OR(K30="",M30=""),"",AND(OR(K31="キケン",K31="失格"),OR(M31="キケン",M31="失格")),"",OR(K31="キケン",K31="失格"),"R",OR(M31="キケン",M31="失格"),"L",AND(K30=21,M30&lt;=19),"L",AND(M30=21,K30&lt;=19),"R",K30=30,"L",M30=30,"R",AND(K30&gt;=21,(K30-M30)&gt;=2),"L",AND(M30&gt;=21,(M30-K30)&gt;=2),"R",TRUE,"打切"))),"")</f>
        <v/>
      </c>
      <c r="M31" s="132"/>
      <c r="N31" s="252"/>
      <c r="O31" s="248"/>
      <c r="P31" s="244"/>
      <c r="Q31" s="252"/>
      <c r="R31" s="132"/>
      <c r="S31" s="86" t="str" cm="1">
        <f t="array" ref="S31">IFERROR(IF(基本情報!$B$16=15,_xlfn.IFS(OR(R30="",T30=""),"",AND(OR(R31="キケン",R31="失格"),OR(T31="キケン",T31="失格")),"",OR(R31="キケン",R31="失格"),"R",OR(T31="キケン",T31="失格"),"L",AND(R30=15,T30&lt;=13),"L",AND(T30=15,R30&lt;=13),"R",R30=21,"L",T30=21,"R",AND(R30&gt;=15,(R30-T30)&gt;=2),"L",AND(T30&gt;=15,(T30-R30)&gt;=2),"R",TRUE,"打切"),IF(基本情報!$B$16=21,_xlfn.IFS(OR(R30="",T30=""),"",AND(OR(R31="キケン",R31="失格"),OR(T31="キケン",T31="失格")),"",OR(R31="キケン",R31="失格"),"R",OR(T31="キケン",T31="失格"),"L",AND(R30=21,T30&lt;=19),"L",AND(T30=21,R30&lt;=19),"R",R30=30,"L",T30=30,"R",AND(R30&gt;=21,(R30-T30)&gt;=2),"L",AND(T30&gt;=21,(T30-R30)&gt;=2),"R",TRUE,"打切"))),"")</f>
        <v/>
      </c>
      <c r="T31" s="132"/>
      <c r="U31" s="252"/>
      <c r="V31" s="248"/>
      <c r="X31" s="44">
        <v>28</v>
      </c>
    </row>
    <row r="32" spans="2:24" ht="24" customHeight="1" x14ac:dyDescent="0.15">
      <c r="B32" s="244"/>
      <c r="C32" s="252"/>
      <c r="D32" s="134"/>
      <c r="E32" s="88" t="s">
        <v>27</v>
      </c>
      <c r="F32" s="134"/>
      <c r="G32" s="252"/>
      <c r="H32" s="248"/>
      <c r="I32" s="244"/>
      <c r="J32" s="252"/>
      <c r="K32" s="134"/>
      <c r="L32" s="88" t="s">
        <v>27</v>
      </c>
      <c r="M32" s="134"/>
      <c r="N32" s="252"/>
      <c r="O32" s="248"/>
      <c r="P32" s="244"/>
      <c r="Q32" s="252"/>
      <c r="R32" s="134"/>
      <c r="S32" s="88" t="s">
        <v>27</v>
      </c>
      <c r="T32" s="134"/>
      <c r="U32" s="252"/>
      <c r="V32" s="248"/>
      <c r="X32" s="44">
        <v>29</v>
      </c>
    </row>
    <row r="33" spans="2:24" ht="15.95" customHeight="1" thickBot="1" x14ac:dyDescent="0.2">
      <c r="B33" s="250"/>
      <c r="C33" s="140"/>
      <c r="D33" s="136"/>
      <c r="E33" s="89" t="str" cm="1">
        <f t="array" ref="E33">IFERROR(IF(基本情報!$B$16=15,_xlfn.IFS(OR(D32="",F32=""),"",AND(OR(D33="キケン",D33="失格"),OR(F33="キケン",F33="失格")),"",OR(D33="キケン",D33="失格"),"R",OR(F33="キケン",F33="失格"),"L",AND(D32=15,F32&lt;=13),"L",AND(F32=15,D32&lt;=13),"R",D32=21,"L",F32=21,"R",AND(D32&gt;=15,(D32-F32)&gt;=2),"L",AND(F32&gt;=15,(F32-D32)&gt;=2),"R",TRUE,"打切"),IF(基本情報!$B$16=21,_xlfn.IFS(OR(D32="",F32=""),"",AND(OR(D33="キケン",D33="失格"),OR(F33="キケン",F33="失格")),"",OR(D33="キケン",D33="失格"),"R",OR(F33="キケン",F33="失格"),"L",AND(D32=21,F32&lt;=19),"L",AND(F32=21,D32&lt;=19),"R",D32=30,"L",F32=30,"R",AND(D32&gt;=21,(D32-F32)&gt;=2),"L",AND(F32&gt;=21,(F32-D32)&gt;=2),"R",TRUE,"打切"))),"")</f>
        <v/>
      </c>
      <c r="F33" s="136"/>
      <c r="G33" s="140"/>
      <c r="H33" s="253"/>
      <c r="I33" s="250"/>
      <c r="J33" s="140"/>
      <c r="K33" s="136"/>
      <c r="L33" s="89" t="str" cm="1">
        <f t="array" ref="L33">IFERROR(IF(基本情報!$B$16=15,_xlfn.IFS(OR(K32="",M32=""),"",AND(OR(K33="キケン",K33="失格"),OR(M33="キケン",M33="失格")),"",OR(K33="キケン",K33="失格"),"R",OR(M33="キケン",M33="失格"),"L",AND(K32=15,M32&lt;=13),"L",AND(M32=15,K32&lt;=13),"R",K32=21,"L",M32=21,"R",AND(K32&gt;=15,(K32-M32)&gt;=2),"L",AND(M32&gt;=15,(M32-K32)&gt;=2),"R",TRUE,"打切"),IF(基本情報!$B$16=21,_xlfn.IFS(OR(K32="",M32=""),"",AND(OR(K33="キケン",K33="失格"),OR(M33="キケン",M33="失格")),"",OR(K33="キケン",K33="失格"),"R",OR(M33="キケン",M33="失格"),"L",AND(K32=21,M32&lt;=19),"L",AND(M32=21,K32&lt;=19),"R",K32=30,"L",M32=30,"R",AND(K32&gt;=21,(K32-M32)&gt;=2),"L",AND(M32&gt;=21,(M32-K32)&gt;=2),"R",TRUE,"打切"))),"")</f>
        <v/>
      </c>
      <c r="M33" s="136"/>
      <c r="N33" s="140"/>
      <c r="O33" s="253"/>
      <c r="P33" s="250"/>
      <c r="Q33" s="140"/>
      <c r="R33" s="136"/>
      <c r="S33" s="89" t="str" cm="1">
        <f t="array" ref="S33">IFERROR(IF(基本情報!$B$16=15,_xlfn.IFS(OR(R32="",T32=""),"",AND(OR(R33="キケン",R33="失格"),OR(T33="キケン",T33="失格")),"",OR(R33="キケン",R33="失格"),"R",OR(T33="キケン",T33="失格"),"L",AND(R32=15,T32&lt;=13),"L",AND(T32=15,R32&lt;=13),"R",R32=21,"L",T32=21,"R",AND(R32&gt;=15,(R32-T32)&gt;=2),"L",AND(T32&gt;=15,(T32-R32)&gt;=2),"R",TRUE,"打切"),IF(基本情報!$B$16=21,_xlfn.IFS(OR(R32="",T32=""),"",AND(OR(R33="キケン",R33="失格"),OR(T33="キケン",T33="失格")),"",OR(R33="キケン",R33="失格"),"R",OR(T33="キケン",T33="失格"),"L",AND(R32=21,T32&lt;=19),"L",AND(T32=21,R32&lt;=19),"R",R32=30,"L",T32=30,"R",AND(R32&gt;=21,(R32-T32)&gt;=2),"L",AND(T32&gt;=21,(T32-R32)&gt;=2),"R",TRUE,"打切"))),"")</f>
        <v/>
      </c>
      <c r="T33" s="136"/>
      <c r="U33" s="140"/>
      <c r="V33" s="253"/>
      <c r="X33" s="44">
        <v>30</v>
      </c>
    </row>
    <row r="34" spans="2:24" ht="19.5" thickTop="1" x14ac:dyDescent="0.15"/>
  </sheetData>
  <sheetProtection algorithmName="SHA-512" hashValue="LMnFi1QTqiczSxpXkN18ulTq9cbYBMAldyAtAVPouwMbZ6Ahc/ocqBIUpzxTlCdRGfJxe8legMNec2XFYbSajA==" saltValue="bp+p9hRnDjA+tq/P6CskzQ==" spinCount="100000" sheet="1" objects="1" scenarios="1" selectLockedCells="1"/>
  <mergeCells count="84">
    <mergeCell ref="P28:P33"/>
    <mergeCell ref="Q28:Q32"/>
    <mergeCell ref="U28:U32"/>
    <mergeCell ref="V28:V33"/>
    <mergeCell ref="P22:P24"/>
    <mergeCell ref="Q22:Q26"/>
    <mergeCell ref="U22:U26"/>
    <mergeCell ref="V22:V24"/>
    <mergeCell ref="P25:P27"/>
    <mergeCell ref="V25:V27"/>
    <mergeCell ref="P10:P15"/>
    <mergeCell ref="Q10:Q14"/>
    <mergeCell ref="U10:U14"/>
    <mergeCell ref="V10:V15"/>
    <mergeCell ref="P16:P18"/>
    <mergeCell ref="Q16:Q20"/>
    <mergeCell ref="U16:U20"/>
    <mergeCell ref="V16:V18"/>
    <mergeCell ref="P19:P21"/>
    <mergeCell ref="V19:V21"/>
    <mergeCell ref="P2:P3"/>
    <mergeCell ref="Q2:Q3"/>
    <mergeCell ref="U2:U3"/>
    <mergeCell ref="V2:V3"/>
    <mergeCell ref="P4:P9"/>
    <mergeCell ref="Q4:Q8"/>
    <mergeCell ref="U4:U8"/>
    <mergeCell ref="V4:V9"/>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K23 M23 K25 M25 J15:K15 M15:N15 K11 M11 K13 M13 J9:K9 M9:N9 K5 M5 K7 M7 J21:K21 M21:N21 K17 M17 K19 M19 J33:K33 M33:N33 K29 M29 K31 M31 F9:G9 J27:K27 D5 F5 D7 F7 C21:D21 F21:G21 D17 F17 D19 F19 C27:D27 F27:G27 D23 F23 D25 F25 C15:D15 F15:G15 D11 F11 D13 F13 C33:D33 F33:G33 D29 F29 D31 F31 T27:U27 C9:D9 R23 T23 R25 T25 Q15:R15 T15:U15 R11 T11 R13 T13 Q9:R9 T9:U9 R5 T5 R7 T7 Q21:R21 T21:U21 R17 T17 R19 T19 Q33:R33 Q27:R27 R29 T29 R31 T31 M27:N27 T33:U33" xr:uid="{36D80642-BA14-4E51-B655-B35521EA280F}">
      <formula1>"キケン, 失格"</formula1>
    </dataValidation>
    <dataValidation type="list" allowBlank="1" showInputMessage="1" showErrorMessage="1" sqref="K3 M3 D3 F3 R3 T3" xr:uid="{0C85EDBB-AB4B-46B9-9C42-9F24BDC0F868}">
      <formula1>"キケン"</formula1>
    </dataValidation>
    <dataValidation type="list" allowBlank="1" showInputMessage="1" showErrorMessage="1" sqref="D4 D6 D8 D10 D12 D14 D16 D18 D20 D22 D24 D26 D28 D30 D32 F32 F30 F28 F26 F24 F22 F20 F18 F16 F14 F12 F10 F8 F6 F4 K4 K6 K8 K10 K12 K14 K16 K18 K20 K22 K24 K26 K28 K30 K32 M32 M30 M28 M26 M24 M22 M20 M18 M16 M14 M12 M10 M8 M6 M4 R4 R6 R8 R10 R12 R14 R16 R18 R20 R22 R24 R26 R28 R30 R32 T32 T30 T28 T26 T24 T22 T20 T18 T16 T14 T12 T10 T8 T6 T4" xr:uid="{7BAF2CFD-58BC-4C70-A3F1-29D7AC952C7D}">
      <formula1>$X$4:$X$33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6FF2-9D44-4BC5-9472-EF8C84286FDA}">
  <sheetPr codeName="Sheet9">
    <tabColor rgb="FFFFC000"/>
  </sheetPr>
  <dimension ref="A1:X34"/>
  <sheetViews>
    <sheetView showGridLines="0" zoomScale="80" zoomScaleNormal="80" workbookViewId="0">
      <selection activeCell="D3" sqref="D3"/>
    </sheetView>
  </sheetViews>
  <sheetFormatPr defaultColWidth="0" defaultRowHeight="18.75" zeroHeight="1" x14ac:dyDescent="0.15"/>
  <cols>
    <col min="1" max="1" width="2.6328125" style="44" customWidth="1"/>
    <col min="2" max="2" width="16.6328125" style="44" customWidth="1"/>
    <col min="3" max="3" width="4.6328125" style="44" customWidth="1"/>
    <col min="4" max="4" width="4.6328125" style="45" customWidth="1"/>
    <col min="5" max="5" width="4.6328125" style="44" customWidth="1"/>
    <col min="6" max="6" width="4.6328125" style="45" customWidth="1"/>
    <col min="7" max="7" width="4.6328125" style="44" customWidth="1"/>
    <col min="8" max="9" width="16.6328125" style="44" customWidth="1"/>
    <col min="10" max="10" width="4.6328125" style="44" customWidth="1"/>
    <col min="11" max="11" width="4.6328125" style="45" customWidth="1"/>
    <col min="12" max="12" width="4.6328125" style="44" customWidth="1"/>
    <col min="13" max="13" width="4.6328125" style="45" customWidth="1"/>
    <col min="14" max="14" width="4.6328125" style="44" customWidth="1"/>
    <col min="15" max="16" width="16.6328125" style="44" customWidth="1"/>
    <col min="17" max="17" width="4.6328125" style="44" customWidth="1"/>
    <col min="18" max="18" width="4.6328125" style="45" customWidth="1"/>
    <col min="19" max="19" width="4.6328125" style="44" customWidth="1"/>
    <col min="20" max="20" width="4.6328125" style="45" customWidth="1"/>
    <col min="21" max="21" width="4.6328125" style="44" customWidth="1"/>
    <col min="22" max="22" width="16.6328125" style="44" customWidth="1"/>
    <col min="23" max="23" width="2.6328125" style="44" customWidth="1"/>
    <col min="24" max="24" width="8.7265625" style="44" hidden="1" customWidth="1"/>
    <col min="25" max="16384" width="8.7265625" style="44" hidden="1"/>
  </cols>
  <sheetData>
    <row r="1" spans="2:24" ht="19.5" thickBot="1" x14ac:dyDescent="0.2"/>
    <row r="2" spans="2:24" ht="24.75" customHeight="1" thickTop="1" x14ac:dyDescent="0.15">
      <c r="B2" s="258">
        <f>オーダー!C38</f>
        <v>0</v>
      </c>
      <c r="C2" s="260" t="str">
        <f>IF(D3="キケン",IF(F3="キケン","△","×"),IF(F3="キケン","○",IF(D2&gt;=3,"○",IF(F2&gt;=3,"×",""))))</f>
        <v/>
      </c>
      <c r="D2" s="83">
        <f>IF(F3="キケン",0,IF(D3="キケン",0,COUNTIF(C4:C33,2)+COUNTIF(G4:G33,"キケン")+COUNTIF(G4:G33,"失格")+IF(G9="",IF(COUNTIF(F4:F9,"キケン")+COUNTIF(F4:F9,"失格")&gt;0,1,0),0)+IF(G15="",IF(COUNTIF(F10:F15,"キケン")+COUNTIF(F10:F15,"失格")&gt;0,1,0),0)+IF(G21="",IF(COUNTIF(F16:F21,"キケン")+COUNTIF(F16:F21,"失格")&gt;0,1,0),0)+IF(G27="",IF(COUNTIF(F22:F27,"キケン")+COUNTIF(F22:F27,"失格")&gt;0,1,0),0)+IF(G33="",IF(COUNTIF(F28:F33,"キケン")+COUNTIF(F28:F33,"失格")&gt;0,1,0),0)))</f>
        <v>0</v>
      </c>
      <c r="E2" s="84" t="s">
        <v>27</v>
      </c>
      <c r="F2" s="83">
        <f>IF(D3="キケン",0,IF(F3="キケン",0,COUNTIF(G4:G33,2)+COUNTIF(C4:C33,"キケン")+COUNTIF(C4:C33,"失格")+IF(C9="",IF(COUNTIF(D4:D9,"キケン")+COUNTIF(D4:D9,"失格")&gt;0,1,0),0)+IF(C15="",IF(COUNTIF(D10:D15,"キケン")+COUNTIF(D10:D15,"失格")&gt;0,1,0),0)+IF(C21="",IF(COUNTIF(D16:D21,"キケン")+COUNTIF(D16:D21,"失格")&gt;0,1,0),0)+IF(C27="",IF(COUNTIF(D22:D27,"キケン")+COUNTIF(D22:D27,"失格")&gt;0,1,0),0)+IF(C33="",IF(COUNTIF(D28:D33,"キケン")+COUNTIF(D28:D33,"失格")&gt;0,1,0),0)))</f>
        <v>0</v>
      </c>
      <c r="G2" s="260" t="str">
        <f>IF(F3="キケン",IF(D3="キケン","△","×"),IF(D3="キケン","○",IF(F2&gt;=3,"○",IF(D2&gt;=3,"×",""))))</f>
        <v/>
      </c>
      <c r="H2" s="254">
        <f>オーダー!E38</f>
        <v>0</v>
      </c>
      <c r="I2" s="256">
        <f>オーダー!F38</f>
        <v>0</v>
      </c>
      <c r="J2" s="260" t="str">
        <f>IF(K3="キケン",IF(M3="キケン","△","×"),IF(M3="キケン","○",IF(K2&gt;=3,"○",IF(N2="○","×",""))))</f>
        <v/>
      </c>
      <c r="K2" s="83">
        <f>IF(M3="キケン",0,IF(K3="キケン",0,COUNTIF(J4:J33,2)+COUNTIF(N4:N33,"キケン")+COUNTIF(N4:N33,"失格")+IF(N9="",IF(COUNTIF(M4:M9,"キケン")+COUNTIF(M4:M9,"失格")&gt;0,1,0),0)+IF(N15="",IF(COUNTIF(M10:M15,"キケン")+COUNTIF(M10:M15,"失格")&gt;0,1,0),0)+IF(N21="",IF(COUNTIF(M16:M21,"キケン")+COUNTIF(M16:M21,"失格")&gt;0,1,0),0)+IF(N27="",IF(COUNTIF(M22:M27,"キケン")+COUNTIF(M22:M27,"失格")&gt;0,1,0),0)+IF(N33="",IF(COUNTIF(M28:M33,"キケン")+COUNTIF(M28:M33,"失格")&gt;0,1,0),0)))</f>
        <v>0</v>
      </c>
      <c r="L2" s="84" t="s">
        <v>27</v>
      </c>
      <c r="M2" s="83">
        <f>IF(K3="キケン",0,IF(M3="キケン",0,COUNTIF(N4:N33,2)+COUNTIF(J4:J33,"キケン")+COUNTIF(J4:J33,"失格")+IF(J9="",IF(COUNTIF(K4:K9,"キケン")+COUNTIF(K4:K9,"失格")&gt;0,1,0),0)+IF(J15="",IF(COUNTIF(K10:K15,"キケン")+COUNTIF(K10:K15,"失格")&gt;0,1,0),0)+IF(J21="",IF(COUNTIF(K16:K21,"キケン")+COUNTIF(K16:K21,"失格")&gt;0,1,0),0)+IF(J27="",IF(COUNTIF(K22:K27,"キケン")+COUNTIF(K22:K27,"失格")&gt;0,1,0),0)+IF(J33="",IF(COUNTIF(K28:K33,"キケン")+COUNTIF(K28:K33,"失格")&gt;0,1,0),0)))</f>
        <v>0</v>
      </c>
      <c r="N2" s="260" t="str">
        <f>IF(M3="キケン",IF(K3="キケン","△","×"),IF(K3="キケン","○",IF(M2&gt;=3,"○",IF(K2&gt;=3,"×",""))))</f>
        <v/>
      </c>
      <c r="O2" s="254">
        <f>オーダー!H38</f>
        <v>0</v>
      </c>
      <c r="P2" s="256">
        <f>オーダー!I38</f>
        <v>0</v>
      </c>
      <c r="Q2" s="260" t="str">
        <f>IF(R3="キケン",IF(T3="キケン","△","×"),IF(T3="キケン","○",IF(R2&gt;=3,"○",IF(U2="○","×",""))))</f>
        <v/>
      </c>
      <c r="R2" s="83">
        <f>IF(T3="キケン",0,IF(R3="キケン",0,COUNTIF(Q4:Q33,2)+COUNTIF(U4:U33,"キケン")+COUNTIF(U4:U33,"失格")+IF(U9="",IF(COUNTIF(T4:T9,"キケン")+COUNTIF(T4:T9,"失格")&gt;0,1,0),0)+IF(U15="",IF(COUNTIF(T10:T15,"キケン")+COUNTIF(T10:T15,"失格")&gt;0,1,0),0)+IF(U21="",IF(COUNTIF(T16:T21,"キケン")+COUNTIF(T16:T21,"失格")&gt;0,1,0),0)+IF(U27="",IF(COUNTIF(T22:T27,"キケン")+COUNTIF(T22:T27,"失格")&gt;0,1,0),0)+IF(U33="",IF(COUNTIF(T28:T33,"キケン")+COUNTIF(T28:T33,"失格")&gt;0,1,0),0)))</f>
        <v>0</v>
      </c>
      <c r="S2" s="84" t="s">
        <v>27</v>
      </c>
      <c r="T2" s="83">
        <f>IF(R3="キケン",0,IF(T3="キケン",0,COUNTIF(U4:U33,2)+COUNTIF(Q4:Q33,"キケン")+COUNTIF(Q4:Q33,"失格")+IF(Q9="",IF(COUNTIF(R4:R9,"キケン")+COUNTIF(R4:R9,"失格")&gt;0,1,0),0)+IF(Q15="",IF(COUNTIF(R10:R15,"キケン")+COUNTIF(R10:R15,"失格")&gt;0,1,0),0)+IF(Q21="",IF(COUNTIF(R16:R21,"キケン")+COUNTIF(R16:R21,"失格")&gt;0,1,0),0)+IF(Q27="",IF(COUNTIF(R22:R27,"キケン")+COUNTIF(R22:R27,"失格")&gt;0,1,0),0)+IF(Q33="",IF(COUNTIF(R28:R33,"キケン")+COUNTIF(R28:R33,"失格")&gt;0,1,0),0)))</f>
        <v>0</v>
      </c>
      <c r="U2" s="260" t="str">
        <f>IF(T3="キケン",IF(R3="キケン","△","×"),IF(R3="キケン","○",IF(T2&gt;=3,"○",IF(R2&gt;=3,"×",""))))</f>
        <v/>
      </c>
      <c r="V2" s="254">
        <f>オーダー!K38</f>
        <v>0</v>
      </c>
    </row>
    <row r="3" spans="2:24" ht="15.95" customHeight="1" thickBot="1" x14ac:dyDescent="0.2">
      <c r="B3" s="259"/>
      <c r="C3" s="261"/>
      <c r="D3" s="130"/>
      <c r="E3" s="13"/>
      <c r="F3" s="130"/>
      <c r="G3" s="261"/>
      <c r="H3" s="255"/>
      <c r="I3" s="257"/>
      <c r="J3" s="261"/>
      <c r="K3" s="130"/>
      <c r="L3" s="13"/>
      <c r="M3" s="130"/>
      <c r="N3" s="261"/>
      <c r="O3" s="255"/>
      <c r="P3" s="257"/>
      <c r="Q3" s="261"/>
      <c r="R3" s="130"/>
      <c r="S3" s="13"/>
      <c r="T3" s="130"/>
      <c r="U3" s="261"/>
      <c r="V3" s="255"/>
    </row>
    <row r="4" spans="2:24" ht="24" customHeight="1" x14ac:dyDescent="0.15">
      <c r="B4" s="246" t="str">
        <f>IF(オーダー!C39="","",オーダー!C39)</f>
        <v/>
      </c>
      <c r="C4" s="251" t="str">
        <f>IF(OR($D$3="キケン",$F$3="キケン"),0,IF(OR(C9="キケン",C9="失格",G9="キケン",G9="失格"),0,IF(E5="","",IF(COUNTIFS($E5:$E9,"L")&gt;2,2,COUNTIFS($E5:$E9,"L")))))</f>
        <v/>
      </c>
      <c r="D4" s="131"/>
      <c r="E4" s="85" t="s">
        <v>27</v>
      </c>
      <c r="F4" s="131"/>
      <c r="G4" s="251" t="str">
        <f>IF(OR($D$3="キケン",$F$3="キケン"),0,IF(OR(C9="キケン",C9="失格",G9="キケン",G9="失格"),0,IF(E5="","",IF(COUNTIFS($E5:$E9,"R")&gt;2,2,COUNTIFS($E5:$E9,"R")))))</f>
        <v/>
      </c>
      <c r="H4" s="247" t="str">
        <f>IF(オーダー!E39="","",オーダー!E39)</f>
        <v/>
      </c>
      <c r="I4" s="246" t="str">
        <f>IF(オーダー!F39="","",オーダー!F39)</f>
        <v/>
      </c>
      <c r="J4" s="251" t="str">
        <f>IF(OR($K$3="キケン",$M$3="キケン"),0,IF(OR(J9="キケン",J9="失格",N9="キケン",N9="失格"),"0",IF(L5="","",IF(COUNTIFS($L5:$L9,"L")&gt;2,2,COUNTIFS($L5:$L9,"L")))))</f>
        <v/>
      </c>
      <c r="K4" s="131"/>
      <c r="L4" s="85" t="s">
        <v>27</v>
      </c>
      <c r="M4" s="131"/>
      <c r="N4" s="251" t="str">
        <f>IF(OR($K$3="キケン",$M$3="キケン"),0,IF(OR(J9="キケン",J9="失格",N9="キケン",N9="失格"),0,IF(L5="","",IF(COUNTIFS($L5:$L9,"R")&gt;2,2,COUNTIFS($L5:$L9,"R")))))</f>
        <v/>
      </c>
      <c r="O4" s="247" t="str">
        <f>IF(オーダー!H39="","",オーダー!H39)</f>
        <v/>
      </c>
      <c r="P4" s="246" t="str">
        <f>IF(オーダー!I39="","",オーダー!I39)</f>
        <v/>
      </c>
      <c r="Q4" s="251" t="str">
        <f>IF(OR($R$3="キケン",$T$3="キケン"),0,IF(OR(Q9="キケン",Q9="失格",U9="キケン",U9="失格"),0,IF(S5="","",IF(COUNTIFS($S5:$S9,"L")&gt;2,2,COUNTIFS($S5:$S9,"L")))))</f>
        <v/>
      </c>
      <c r="R4" s="131"/>
      <c r="S4" s="85" t="s">
        <v>27</v>
      </c>
      <c r="T4" s="131"/>
      <c r="U4" s="251" t="str">
        <f>IF(OR($R$3="キケン",$T$3="キケン"),0,IF(OR(Q9="キケン",Q9="失格",U9="キケン",U9="失格"),0,IF(S5="","",IF(COUNTIFS($S5:$S9,"R")&gt;2,2,COUNTIFS($S5:$S9,"R")))))</f>
        <v/>
      </c>
      <c r="V4" s="247" t="str">
        <f>IF(オーダー!K39="","",オーダー!K39)</f>
        <v/>
      </c>
      <c r="X4" s="44">
        <v>1</v>
      </c>
    </row>
    <row r="5" spans="2:24" ht="15.95" customHeight="1" thickBot="1" x14ac:dyDescent="0.2">
      <c r="B5" s="244"/>
      <c r="C5" s="252"/>
      <c r="D5" s="132"/>
      <c r="E5" s="86" t="str" cm="1">
        <f t="array" ref="E5">IFERROR(IF(基本情報!$B$16=15,_xlfn.IFS(OR(D4="",F4=""),"",AND(OR(D5="キケン",D5="失格"),OR(F5="キケン",F5="失格")),"",OR(D5="キケン",D5="失格"),"R",OR(F5="キケン",F5="失格"),"L",AND(D4=15,F4&lt;=13),"L",AND(F4=15,D4&lt;=13),"R",D4=21,"L",F4=21,"R",AND(D4&gt;=15,(D4-F4)&gt;=2),"L",AND(F4&gt;=15,(F4-D4)&gt;=2),"R",TRUE,"打切"),IF(基本情報!$B$16=21,_xlfn.IFS(OR(D4="",F4=""),"",AND(OR(D5="キケン",D5="失格"),OR(F5="キケン",F5="失格")),"",OR(D5="キケン",D5="失格"),"R",OR(F5="キケン",F5="失格"),"L",AND(D4=21,F4&lt;=19),"L",AND(F4=21,D4&lt;=19),"R",D4=30,"L",F4=30,"R",AND(D4&gt;=21,(D4-F4)&gt;=2),"L",AND(F4&gt;=21,(F4-D4)&gt;=2),"R",TRUE,"打切"))),"")</f>
        <v/>
      </c>
      <c r="F5" s="132"/>
      <c r="G5" s="252"/>
      <c r="H5" s="248"/>
      <c r="I5" s="244"/>
      <c r="J5" s="252"/>
      <c r="K5" s="137"/>
      <c r="L5" s="86" t="str" cm="1">
        <f t="array" ref="L5">IFERROR(IF(基本情報!$B$16=15,_xlfn.IFS(OR(K4="",M4=""),"",AND(OR(K5="キケン",K5="失格"),OR(M5="キケン",M5="失格")),"",OR(K5="キケン",K5="失格"),"R",OR(M5="キケン",M5="失格"),"L",AND(K4=15,M4&lt;=13),"L",AND(M4=15,K4&lt;=13),"R",K4=21,"L",M4=21,"R",AND(K4&gt;=15,(K4-M4)&gt;=2),"L",AND(M4&gt;=15,(M4-K4)&gt;=2),"R",TRUE,"打切"),IF(基本情報!$B$16=21,_xlfn.IFS(OR(K4="",M4=""),"",AND(OR(K5="キケン",K5="失格"),OR(M5="キケン",M5="失格")),"",OR(K5="キケン",K5="失格"),"R",OR(M5="キケン",M5="失格"),"L",AND(K4=21,M4&lt;=19),"L",AND(M4=21,K4&lt;=19),"R",K4=30,"L",M4=30,"R",AND(K4&gt;=21,(K4-M4)&gt;=2),"L",AND(M4&gt;=21,(M4-K4)&gt;=2),"R",TRUE,"打切"))),"")</f>
        <v/>
      </c>
      <c r="M5" s="137"/>
      <c r="N5" s="252"/>
      <c r="O5" s="248"/>
      <c r="P5" s="244"/>
      <c r="Q5" s="252"/>
      <c r="R5" s="137"/>
      <c r="S5" s="86" t="str" cm="1">
        <f t="array" ref="S5">IFERROR(IF(基本情報!$B$16=15,_xlfn.IFS(OR(R4="",T4=""),"",AND(OR(R5="キケン",R5="失格"),OR(T5="キケン",T5="失格")),"",OR(R5="キケン",R5="失格"),"R",OR(T5="キケン",T5="失格"),"L",AND(R4=15,T4&lt;=13),"L",AND(T4=15,R4&lt;=13),"R",R4=21,"L",T4=21,"R",AND(R4&gt;=15,(R4-T4)&gt;=2),"L",AND(T4&gt;=15,(T4-R4)&gt;=2),"R",TRUE,"打切"),IF(基本情報!$B$16=21,_xlfn.IFS(OR(R4="",T4=""),"",AND(OR(R5="キケン",R5="失格"),OR(T5="キケン",T5="失格")),"",OR(R5="キケン",R5="失格"),"R",OR(T5="キケン",T5="失格"),"L",AND(R4=21,T4&lt;=19),"L",AND(T4=21,R4&lt;=19),"R",R4=30,"L",T4=30,"R",AND(R4&gt;=21,(R4-T4)&gt;=2),"L",AND(T4&gt;=21,(T4-R4)&gt;=2),"R",TRUE,"打切"))),"")</f>
        <v/>
      </c>
      <c r="T5" s="137"/>
      <c r="U5" s="252"/>
      <c r="V5" s="248"/>
      <c r="X5" s="44">
        <v>2</v>
      </c>
    </row>
    <row r="6" spans="2:24" ht="24" customHeight="1" x14ac:dyDescent="0.15">
      <c r="B6" s="244"/>
      <c r="C6" s="252"/>
      <c r="D6" s="133"/>
      <c r="E6" s="87" t="s">
        <v>27</v>
      </c>
      <c r="F6" s="133"/>
      <c r="G6" s="252"/>
      <c r="H6" s="248"/>
      <c r="I6" s="244"/>
      <c r="J6" s="252"/>
      <c r="K6" s="133"/>
      <c r="L6" s="87" t="s">
        <v>27</v>
      </c>
      <c r="M6" s="133"/>
      <c r="N6" s="252"/>
      <c r="O6" s="248"/>
      <c r="P6" s="244"/>
      <c r="Q6" s="252"/>
      <c r="R6" s="133"/>
      <c r="S6" s="87" t="s">
        <v>27</v>
      </c>
      <c r="T6" s="133"/>
      <c r="U6" s="252"/>
      <c r="V6" s="248"/>
      <c r="X6" s="44">
        <v>3</v>
      </c>
    </row>
    <row r="7" spans="2:24" ht="15.95" customHeight="1" thickBot="1" x14ac:dyDescent="0.2">
      <c r="B7" s="244"/>
      <c r="C7" s="252"/>
      <c r="D7" s="132"/>
      <c r="E7" s="86" t="str" cm="1">
        <f t="array" ref="E7">IFERROR(IF(基本情報!$B$16=15,_xlfn.IFS(OR(D6="",F6=""),"",AND(OR(D7="キケン",D7="失格"),OR(F7="キケン",F7="失格")),"",OR(D7="キケン",D7="失格"),"R",OR(F7="キケン",F7="失格"),"L",AND(D6=15,F6&lt;=13),"L",AND(F6=15,D6&lt;=13),"R",D6=21,"L",F6=21,"R",AND(D6&gt;=15,(D6-F6)&gt;=2),"L",AND(F6&gt;=15,(F6-D6)&gt;=2),"R",TRUE,"打切"),IF(基本情報!$B$16=21,_xlfn.IFS(OR(D6="",F6=""),"",AND(OR(D7="キケン",D7="失格"),OR(F7="キケン",F7="失格")),"",OR(D7="キケン",D7="失格"),"R",OR(F7="キケン",F7="失格"),"L",AND(D6=21,F6&lt;=19),"L",AND(F6=21,D6&lt;=19),"R",D6=30,"L",F6=30,"R",AND(D6&gt;=21,(D6-F6)&gt;=2),"L",AND(F6&gt;=21,(F6-D6)&gt;=2),"R",TRUE,"打切"))),"")</f>
        <v/>
      </c>
      <c r="F7" s="132"/>
      <c r="G7" s="252"/>
      <c r="H7" s="248"/>
      <c r="I7" s="244"/>
      <c r="J7" s="252"/>
      <c r="K7" s="137"/>
      <c r="L7" s="86" t="str" cm="1">
        <f t="array" ref="L7">IFERROR(IF(基本情報!$B$16=15,_xlfn.IFS(OR(K6="",M6=""),"",AND(OR(K7="キケン",K7="失格"),OR(M7="キケン",M7="失格")),"",OR(K7="キケン",K7="失格"),"R",OR(M7="キケン",M7="失格"),"L",AND(K6=15,M6&lt;=13),"L",AND(M6=15,K6&lt;=13),"R",K6=21,"L",M6=21,"R",AND(K6&gt;=15,(K6-M6)&gt;=2),"L",AND(M6&gt;=15,(M6-K6)&gt;=2),"R",TRUE,"打切"),IF(基本情報!$B$16=21,_xlfn.IFS(OR(K6="",M6=""),"",AND(OR(K7="キケン",K7="失格"),OR(M7="キケン",M7="失格")),"",OR(K7="キケン",K7="失格"),"R",OR(M7="キケン",M7="失格"),"L",AND(K6=21,M6&lt;=19),"L",AND(M6=21,K6&lt;=19),"R",K6=30,"L",M6=30,"R",AND(K6&gt;=21,(K6-M6)&gt;=2),"L",AND(M6&gt;=21,(M6-K6)&gt;=2),"R",TRUE,"打切"))),"")</f>
        <v/>
      </c>
      <c r="M7" s="137"/>
      <c r="N7" s="252"/>
      <c r="O7" s="248"/>
      <c r="P7" s="244"/>
      <c r="Q7" s="252"/>
      <c r="R7" s="137"/>
      <c r="S7" s="86" t="str" cm="1">
        <f t="array" ref="S7">IFERROR(IF(基本情報!$B$16=15,_xlfn.IFS(OR(R6="",T6=""),"",AND(OR(R7="キケン",R7="失格"),OR(T7="キケン",T7="失格")),"",OR(R7="キケン",R7="失格"),"R",OR(T7="キケン",T7="失格"),"L",AND(R6=15,T6&lt;=13),"L",AND(T6=15,R6&lt;=13),"R",R6=21,"L",T6=21,"R",AND(R6&gt;=15,(R6-T6)&gt;=2),"L",AND(T6&gt;=15,(T6-R6)&gt;=2),"R",TRUE,"打切"),IF(基本情報!$B$16=21,_xlfn.IFS(OR(R6="",T6=""),"",AND(OR(R7="キケン",R7="失格"),OR(T7="キケン",T7="失格")),"",OR(R7="キケン",R7="失格"),"R",OR(T7="キケン",T7="失格"),"L",AND(R6=21,T6&lt;=19),"L",AND(T6=21,R6&lt;=19),"R",R6=30,"L",T6=30,"R",AND(R6&gt;=21,(R6-T6)&gt;=2),"L",AND(T6&gt;=21,(T6-R6)&gt;=2),"R",TRUE,"打切"))),"")</f>
        <v/>
      </c>
      <c r="T7" s="137"/>
      <c r="U7" s="252"/>
      <c r="V7" s="248"/>
      <c r="X7" s="44">
        <v>4</v>
      </c>
    </row>
    <row r="8" spans="2:24" ht="24" customHeight="1" x14ac:dyDescent="0.15">
      <c r="B8" s="244"/>
      <c r="C8" s="252"/>
      <c r="D8" s="134"/>
      <c r="E8" s="88" t="s">
        <v>27</v>
      </c>
      <c r="F8" s="134"/>
      <c r="G8" s="252"/>
      <c r="H8" s="248"/>
      <c r="I8" s="244"/>
      <c r="J8" s="252"/>
      <c r="K8" s="134"/>
      <c r="L8" s="88" t="s">
        <v>27</v>
      </c>
      <c r="M8" s="134"/>
      <c r="N8" s="252"/>
      <c r="O8" s="248"/>
      <c r="P8" s="244"/>
      <c r="Q8" s="252"/>
      <c r="R8" s="134"/>
      <c r="S8" s="88" t="s">
        <v>27</v>
      </c>
      <c r="T8" s="134"/>
      <c r="U8" s="252"/>
      <c r="V8" s="248"/>
      <c r="X8" s="44">
        <v>5</v>
      </c>
    </row>
    <row r="9" spans="2:24" ht="15.95" customHeight="1" thickBot="1" x14ac:dyDescent="0.2">
      <c r="B9" s="245"/>
      <c r="C9" s="139"/>
      <c r="D9" s="135"/>
      <c r="E9" s="86" t="str" cm="1">
        <f t="array" ref="E9">IFERROR(IF(基本情報!$B$16=15,_xlfn.IFS(OR(D8="",F8=""),"",AND(OR(D9="キケン",D9="失格"),OR(F9="キケン",F9="失格")),"",OR(D9="キケン",D9="失格"),"R",OR(F9="キケン",F9="失格"),"L",AND(D8=15,F8&lt;=13),"L",AND(F8=15,D8&lt;=13),"R",D8=21,"L",F8=21,"R",AND(D8&gt;=15,(D8-F8)&gt;=2),"L",AND(F8&gt;=15,(F8-D8)&gt;=2),"R",TRUE,"打切"),IF(基本情報!$B$16=21,_xlfn.IFS(OR(D8="",F8=""),"",AND(OR(D9="キケン",D9="失格"),OR(F9="キケン",F9="失格")),"",OR(D9="キケン",D9="失格"),"R",OR(F9="キケン",F9="失格"),"L",AND(D8=21,F8&lt;=19),"L",AND(F8=21,D8&lt;=19),"R",D8=30,"L",F8=30,"R",AND(D8&gt;=21,(D8-F8)&gt;=2),"L",AND(F8&gt;=21,(F8-D8)&gt;=2),"R",TRUE,"打切"))),"")</f>
        <v/>
      </c>
      <c r="F9" s="135"/>
      <c r="G9" s="139"/>
      <c r="H9" s="249"/>
      <c r="I9" s="245"/>
      <c r="J9" s="139"/>
      <c r="K9" s="138"/>
      <c r="L9" s="86" t="str" cm="1">
        <f t="array" ref="L9">IFERROR(IF(基本情報!$B$16=15,_xlfn.IFS(OR(K8="",M8=""),"",AND(OR(K9="キケン",K9="失格"),OR(M9="キケン",M9="失格")),"",OR(K9="キケン",K9="失格"),"R",OR(M9="キケン",M9="失格"),"L",AND(K8=15,M8&lt;=13),"L",AND(M8=15,K8&lt;=13),"R",K8=21,"L",M8=21,"R",AND(K8&gt;=15,(K8-M8)&gt;=2),"L",AND(M8&gt;=15,(M8-K8)&gt;=2),"R",TRUE,"打切"),IF(基本情報!$B$16=21,_xlfn.IFS(OR(K8="",M8=""),"",AND(OR(K9="キケン",K9="失格"),OR(M9="キケン",M9="失格")),"",OR(K9="キケン",K9="失格"),"R",OR(M9="キケン",M9="失格"),"L",AND(K8=21,M8&lt;=19),"L",AND(M8=21,K8&lt;=19),"R",K8=30,"L",M8=30,"R",AND(K8&gt;=21,(K8-M8)&gt;=2),"L",AND(M8&gt;=21,(M8-K8)&gt;=2),"R",TRUE,"打切"))),"")</f>
        <v/>
      </c>
      <c r="M9" s="138"/>
      <c r="N9" s="139"/>
      <c r="O9" s="249"/>
      <c r="P9" s="245"/>
      <c r="Q9" s="139"/>
      <c r="R9" s="138"/>
      <c r="S9" s="86" t="str" cm="1">
        <f t="array" ref="S9">IFERROR(IF(基本情報!$B$16=15,_xlfn.IFS(OR(R8="",T8=""),"",AND(OR(R9="キケン",R9="失格"),OR(T9="キケン",T9="失格")),"",OR(R9="キケン",R9="失格"),"R",OR(T9="キケン",T9="失格"),"L",AND(R8=15,T8&lt;=13),"L",AND(T8=15,R8&lt;=13),"R",R8=21,"L",T8=21,"R",AND(R8&gt;=15,(R8-T8)&gt;=2),"L",AND(T8&gt;=15,(T8-R8)&gt;=2),"R",TRUE,"打切"),IF(基本情報!$B$16=21,_xlfn.IFS(OR(R8="",T8=""),"",AND(OR(R9="キケン",R9="失格"),OR(T9="キケン",T9="失格")),"",OR(R9="キケン",R9="失格"),"R",OR(T9="キケン",T9="失格"),"L",AND(R8=21,T8&lt;=19),"L",AND(T8=21,R8&lt;=19),"R",R8=30,"L",T8=30,"R",AND(R8&gt;=21,(R8-T8)&gt;=2),"L",AND(T8&gt;=21,(T8-R8)&gt;=2),"R",TRUE,"打切"))),"")</f>
        <v/>
      </c>
      <c r="T9" s="138"/>
      <c r="U9" s="139"/>
      <c r="V9" s="249"/>
      <c r="X9" s="44">
        <v>6</v>
      </c>
    </row>
    <row r="10" spans="2:24" ht="24" customHeight="1" x14ac:dyDescent="0.15">
      <c r="B10" s="246" t="str">
        <f>IF(オーダー!C40="","",オーダー!C40)</f>
        <v/>
      </c>
      <c r="C10" s="251" t="str">
        <f>IF(OR($D$3="キケン",$F$3="キケン"),0,IF(OR(C15="キケン",C15="失格",G15="キケン",G15="失格"),0,IF(E11="","",IF(COUNTIFS($E11:$E15,"L")&gt;2,2,COUNTIFS($E11:$E15,"L")))))</f>
        <v/>
      </c>
      <c r="D10" s="131"/>
      <c r="E10" s="85" t="s">
        <v>27</v>
      </c>
      <c r="F10" s="131"/>
      <c r="G10" s="251" t="str">
        <f>IF(OR($D$3="キケン",$F$3="キケン"),0,IF(OR(C15="キケン",C15="失格",G15="キケン",G15="失格"),0,IF(E11="","",IF(COUNTIFS($E11:$E15,"R")&gt;2,2,COUNTIFS($E11:$E15,"R")))))</f>
        <v/>
      </c>
      <c r="H10" s="247" t="str">
        <f>IF(オーダー!E40="","",オーダー!E40)</f>
        <v/>
      </c>
      <c r="I10" s="246" t="str">
        <f>IF(オーダー!F40="","",オーダー!F40)</f>
        <v/>
      </c>
      <c r="J10" s="251" t="str">
        <f>IF(OR($K$3="キケン",$M$3="キケン"),0,IF(OR(J15="キケン",J15="失格",N15="キケン",N15="失格"),0,IF(L11="","",IF(COUNTIFS($L11:$L15,"L")&gt;2,2,COUNTIFS($L11:$L15,"L")))))</f>
        <v/>
      </c>
      <c r="K10" s="131"/>
      <c r="L10" s="85" t="s">
        <v>27</v>
      </c>
      <c r="M10" s="131"/>
      <c r="N10" s="251" t="str">
        <f>IF(OR($K$3="キケン",$M$3="キケン"),0,IF(OR(J15="キケン",J15="失格",N15="キケン",N15="失格"),0,IF(L11="","",IF(COUNTIFS($L11:$L15,"R")&gt;2,2,COUNTIFS($L11:$L15,"R")))))</f>
        <v/>
      </c>
      <c r="O10" s="247" t="str">
        <f>IF(オーダー!H40="","",オーダー!H40)</f>
        <v/>
      </c>
      <c r="P10" s="246" t="str">
        <f>IF(オーダー!I40="","",オーダー!I40)</f>
        <v/>
      </c>
      <c r="Q10" s="251" t="str">
        <f>IF(OR($R$3="キケン",$T$3="キケン"),0,IF(OR(Q15="キケン",Q15="失格",U15="キケン",U15="失格"),0,IF(S11="","",IF(COUNTIFS($S11:$S15,"L")&gt;2,2,COUNTIFS($S11:$S15,"L")))))</f>
        <v/>
      </c>
      <c r="R10" s="131"/>
      <c r="S10" s="85" t="s">
        <v>27</v>
      </c>
      <c r="T10" s="131"/>
      <c r="U10" s="251" t="str">
        <f>IF(OR($R$3="キケン",$T$3="キケン"),0,IF(OR(Q15="キケン",Q15="失格",U15="キケン",U15="失格"),0,IF(S11="","",IF(COUNTIFS($S11:$S15,"R")&gt;2,2,COUNTIFS($S11:$S15,"R")))))</f>
        <v/>
      </c>
      <c r="V10" s="247" t="str">
        <f>IF(オーダー!K40="","",オーダー!K40)</f>
        <v/>
      </c>
      <c r="X10" s="44">
        <v>7</v>
      </c>
    </row>
    <row r="11" spans="2:24" ht="15.95" customHeight="1" thickBot="1" x14ac:dyDescent="0.2">
      <c r="B11" s="244"/>
      <c r="C11" s="252"/>
      <c r="D11" s="132"/>
      <c r="E11" s="86" t="str" cm="1">
        <f t="array" ref="E11">IFERROR(IF(基本情報!$B$16=15,_xlfn.IFS(OR(D10="",F10=""),"",AND(OR(D11="キケン",D11="失格"),OR(F11="キケン",F11="失格")),"",OR(D11="キケン",D11="失格"),"R",OR(F11="キケン",F11="失格"),"L",AND(D10=15,F10&lt;=13),"L",AND(F10=15,D10&lt;=13),"R",D10=21,"L",F10=21,"R",AND(D10&gt;=15,(D10-F10)&gt;=2),"L",AND(F10&gt;=15,(F10-D10)&gt;=2),"R",TRUE,"打切"),IF(基本情報!$B$16=21,_xlfn.IFS(OR(D10="",F10=""),"",AND(OR(D11="キケン",D11="失格"),OR(F11="キケン",F11="失格")),"",OR(D11="キケン",D11="失格"),"R",OR(F11="キケン",F11="失格"),"L",AND(D10=21,F10&lt;=19),"L",AND(F10=21,D10&lt;=19),"R",D10=30,"L",F10=30,"R",AND(D10&gt;=21,(D10-F10)&gt;=2),"L",AND(F10&gt;=21,(F10-D10)&gt;=2),"R",TRUE,"打切"))),"")</f>
        <v/>
      </c>
      <c r="F11" s="132"/>
      <c r="G11" s="252"/>
      <c r="H11" s="248"/>
      <c r="I11" s="244"/>
      <c r="J11" s="252"/>
      <c r="K11" s="132"/>
      <c r="L11" s="86" t="str" cm="1">
        <f t="array" ref="L11">IFERROR(IF(基本情報!$B$16=15,_xlfn.IFS(OR(K10="",M10=""),"",AND(OR(K11="キケン",K11="失格"),OR(M11="キケン",M11="失格")),"",OR(K11="キケン",K11="失格"),"R",OR(M11="キケン",M11="失格"),"L",AND(K10=15,M10&lt;=13),"L",AND(M10=15,K10&lt;=13),"R",K10=21,"L",M10=21,"R",AND(K10&gt;=15,(K10-M10)&gt;=2),"L",AND(M10&gt;=15,(M10-K10)&gt;=2),"R",TRUE,"打切"),IF(基本情報!$B$16=21,_xlfn.IFS(OR(K10="",M10=""),"",AND(OR(K11="キケン",K11="失格"),OR(M11="キケン",M11="失格")),"",OR(K11="キケン",K11="失格"),"R",OR(M11="キケン",M11="失格"),"L",AND(K10=21,M10&lt;=19),"L",AND(M10=21,K10&lt;=19),"R",K10=30,"L",M10=30,"R",AND(K10&gt;=21,(K10-M10)&gt;=2),"L",AND(M10&gt;=21,(M10-K10)&gt;=2),"R",TRUE,"打切"))),"")</f>
        <v/>
      </c>
      <c r="M11" s="132"/>
      <c r="N11" s="252"/>
      <c r="O11" s="248"/>
      <c r="P11" s="244"/>
      <c r="Q11" s="252"/>
      <c r="R11" s="132"/>
      <c r="S11" s="86" t="str" cm="1">
        <f t="array" ref="S11">IFERROR(IF(基本情報!$B$16=15,_xlfn.IFS(OR(R10="",T10=""),"",AND(OR(R11="キケン",R11="失格"),OR(T11="キケン",T11="失格")),"",OR(R11="キケン",R11="失格"),"R",OR(T11="キケン",T11="失格"),"L",AND(R10=15,T10&lt;=13),"L",AND(T10=15,R10&lt;=13),"R",R10=21,"L",T10=21,"R",AND(R10&gt;=15,(R10-T10)&gt;=2),"L",AND(T10&gt;=15,(T10-R10)&gt;=2),"R",TRUE,"打切"),IF(基本情報!$B$16=21,_xlfn.IFS(OR(R10="",T10=""),"",AND(OR(R11="キケン",R11="失格"),OR(T11="キケン",T11="失格")),"",OR(R11="キケン",R11="失格"),"R",OR(T11="キケン",T11="失格"),"L",AND(R10=21,T10&lt;=19),"L",AND(T10=21,R10&lt;=19),"R",R10=30,"L",T10=30,"R",AND(R10&gt;=21,(R10-T10)&gt;=2),"L",AND(T10&gt;=21,(T10-R10)&gt;=2),"R",TRUE,"打切"))),"")</f>
        <v/>
      </c>
      <c r="T11" s="132"/>
      <c r="U11" s="252"/>
      <c r="V11" s="248"/>
      <c r="X11" s="44">
        <v>8</v>
      </c>
    </row>
    <row r="12" spans="2:24" ht="24" customHeight="1" x14ac:dyDescent="0.15">
      <c r="B12" s="244"/>
      <c r="C12" s="252"/>
      <c r="D12" s="133"/>
      <c r="E12" s="87" t="s">
        <v>27</v>
      </c>
      <c r="F12" s="133"/>
      <c r="G12" s="252"/>
      <c r="H12" s="248"/>
      <c r="I12" s="244"/>
      <c r="J12" s="252"/>
      <c r="K12" s="133"/>
      <c r="L12" s="87" t="s">
        <v>27</v>
      </c>
      <c r="M12" s="133"/>
      <c r="N12" s="252"/>
      <c r="O12" s="248"/>
      <c r="P12" s="244"/>
      <c r="Q12" s="252"/>
      <c r="R12" s="133"/>
      <c r="S12" s="87" t="s">
        <v>27</v>
      </c>
      <c r="T12" s="133"/>
      <c r="U12" s="252"/>
      <c r="V12" s="248"/>
      <c r="X12" s="44">
        <v>9</v>
      </c>
    </row>
    <row r="13" spans="2:24" ht="15.95" customHeight="1" thickBot="1" x14ac:dyDescent="0.2">
      <c r="B13" s="244"/>
      <c r="C13" s="252"/>
      <c r="D13" s="132"/>
      <c r="E13" s="86" t="str" cm="1">
        <f t="array" ref="E13">IFERROR(IF(基本情報!$B$16=15,_xlfn.IFS(OR(D12="",F12=""),"",AND(OR(D13="キケン",D13="失格"),OR(F13="キケン",F13="失格")),"",OR(D13="キケン",D13="失格"),"R",OR(F13="キケン",F13="失格"),"L",AND(D12=15,F12&lt;=13),"L",AND(F12=15,D12&lt;=13),"R",D12=21,"L",F12=21,"R",AND(D12&gt;=15,(D12-F12)&gt;=2),"L",AND(F12&gt;=15,(F12-D12)&gt;=2),"R",TRUE,"打切"),IF(基本情報!$B$16=21,_xlfn.IFS(OR(D12="",F12=""),"",AND(OR(D13="キケン",D13="失格"),OR(F13="キケン",F13="失格")),"",OR(D13="キケン",D13="失格"),"R",OR(F13="キケン",F13="失格"),"L",AND(D12=21,F12&lt;=19),"L",AND(F12=21,D12&lt;=19),"R",D12=30,"L",F12=30,"R",AND(D12&gt;=21,(D12-F12)&gt;=2),"L",AND(F12&gt;=21,(F12-D12)&gt;=2),"R",TRUE,"打切"))),"")</f>
        <v/>
      </c>
      <c r="F13" s="132"/>
      <c r="G13" s="252"/>
      <c r="H13" s="248"/>
      <c r="I13" s="244"/>
      <c r="J13" s="252"/>
      <c r="K13" s="132"/>
      <c r="L13" s="86" t="str" cm="1">
        <f t="array" ref="L13">IFERROR(IF(基本情報!$B$16=15,_xlfn.IFS(OR(K12="",M12=""),"",AND(OR(K13="キケン",K13="失格"),OR(M13="キケン",M13="失格")),"",OR(K13="キケン",K13="失格"),"R",OR(M13="キケン",M13="失格"),"L",AND(K12=15,M12&lt;=13),"L",AND(M12=15,K12&lt;=13),"R",K12=21,"L",M12=21,"R",AND(K12&gt;=15,(K12-M12)&gt;=2),"L",AND(M12&gt;=15,(M12-K12)&gt;=2),"R",TRUE,"打切"),IF(基本情報!$B$16=21,_xlfn.IFS(OR(K12="",M12=""),"",AND(OR(K13="キケン",K13="失格"),OR(M13="キケン",M13="失格")),"",OR(K13="キケン",K13="失格"),"R",OR(M13="キケン",M13="失格"),"L",AND(K12=21,M12&lt;=19),"L",AND(M12=21,K12&lt;=19),"R",K12=30,"L",M12=30,"R",AND(K12&gt;=21,(K12-M12)&gt;=2),"L",AND(M12&gt;=21,(M12-K12)&gt;=2),"R",TRUE,"打切"))),"")</f>
        <v/>
      </c>
      <c r="M13" s="132"/>
      <c r="N13" s="252"/>
      <c r="O13" s="248"/>
      <c r="P13" s="244"/>
      <c r="Q13" s="252"/>
      <c r="R13" s="132"/>
      <c r="S13" s="86" t="str" cm="1">
        <f t="array" ref="S13">IFERROR(IF(基本情報!$B$16=15,_xlfn.IFS(OR(R12="",T12=""),"",AND(OR(R13="キケン",R13="失格"),OR(T13="キケン",T13="失格")),"",OR(R13="キケン",R13="失格"),"R",OR(T13="キケン",T13="失格"),"L",AND(R12=15,T12&lt;=13),"L",AND(T12=15,R12&lt;=13),"R",R12=21,"L",T12=21,"R",AND(R12&gt;=15,(R12-T12)&gt;=2),"L",AND(T12&gt;=15,(T12-R12)&gt;=2),"R",TRUE,"打切"),IF(基本情報!$B$16=21,_xlfn.IFS(OR(R12="",T12=""),"",AND(OR(R13="キケン",R13="失格"),OR(T13="キケン",T13="失格")),"",OR(R13="キケン",R13="失格"),"R",OR(T13="キケン",T13="失格"),"L",AND(R12=21,T12&lt;=19),"L",AND(T12=21,R12&lt;=19),"R",R12=30,"L",T12=30,"R",AND(R12&gt;=21,(R12-T12)&gt;=2),"L",AND(T12&gt;=21,(T12-R12)&gt;=2),"R",TRUE,"打切"))),"")</f>
        <v/>
      </c>
      <c r="T13" s="132"/>
      <c r="U13" s="252"/>
      <c r="V13" s="248"/>
      <c r="X13" s="44">
        <v>10</v>
      </c>
    </row>
    <row r="14" spans="2:24" ht="24" customHeight="1" x14ac:dyDescent="0.15">
      <c r="B14" s="244"/>
      <c r="C14" s="252"/>
      <c r="D14" s="134"/>
      <c r="E14" s="88" t="s">
        <v>27</v>
      </c>
      <c r="F14" s="134"/>
      <c r="G14" s="252"/>
      <c r="H14" s="248"/>
      <c r="I14" s="244"/>
      <c r="J14" s="252"/>
      <c r="K14" s="134"/>
      <c r="L14" s="88" t="s">
        <v>27</v>
      </c>
      <c r="M14" s="134"/>
      <c r="N14" s="252"/>
      <c r="O14" s="248"/>
      <c r="P14" s="244"/>
      <c r="Q14" s="252"/>
      <c r="R14" s="134"/>
      <c r="S14" s="88" t="s">
        <v>27</v>
      </c>
      <c r="T14" s="134"/>
      <c r="U14" s="252"/>
      <c r="V14" s="248"/>
      <c r="X14" s="44">
        <v>11</v>
      </c>
    </row>
    <row r="15" spans="2:24" ht="15.95" customHeight="1" thickBot="1" x14ac:dyDescent="0.2">
      <c r="B15" s="245"/>
      <c r="C15" s="139"/>
      <c r="D15" s="135"/>
      <c r="E15" s="86" t="str" cm="1">
        <f t="array" ref="E15">IFERROR(IF(基本情報!$B$16=15,_xlfn.IFS(OR(D14="",F14=""),"",AND(OR(D15="キケン",D15="失格"),OR(F15="キケン",F15="失格")),"",OR(D15="キケン",D15="失格"),"R",OR(F15="キケン",F15="失格"),"L",AND(D14=15,F14&lt;=13),"L",AND(F14=15,D14&lt;=13),"R",D14=21,"L",F14=21,"R",AND(D14&gt;=15,(D14-F14)&gt;=2),"L",AND(F14&gt;=15,(F14-D14)&gt;=2),"R",TRUE,"打切"),IF(基本情報!$B$16=21,_xlfn.IFS(OR(D14="",F14=""),"",AND(OR(D15="キケン",D15="失格"),OR(F15="キケン",F15="失格")),"",OR(D15="キケン",D15="失格"),"R",OR(F15="キケン",F15="失格"),"L",AND(D14=21,F14&lt;=19),"L",AND(F14=21,D14&lt;=19),"R",D14=30,"L",F14=30,"R",AND(D14&gt;=21,(D14-F14)&gt;=2),"L",AND(F14&gt;=21,(F14-D14)&gt;=2),"R",TRUE,"打切"))),"")</f>
        <v/>
      </c>
      <c r="F15" s="135"/>
      <c r="G15" s="139"/>
      <c r="H15" s="249"/>
      <c r="I15" s="245"/>
      <c r="J15" s="139"/>
      <c r="K15" s="135"/>
      <c r="L15" s="86" t="str" cm="1">
        <f t="array" ref="L15">IFERROR(IF(基本情報!$B$16=15,_xlfn.IFS(OR(K14="",M14=""),"",AND(OR(K15="キケン",K15="失格"),OR(M15="キケン",M15="失格")),"",OR(K15="キケン",K15="失格"),"R",OR(M15="キケン",M15="失格"),"L",AND(K14=15,M14&lt;=13),"L",AND(M14=15,K14&lt;=13),"R",K14=21,"L",M14=21,"R",AND(K14&gt;=15,(K14-M14)&gt;=2),"L",AND(M14&gt;=15,(M14-K14)&gt;=2),"R",TRUE,"打切"),IF(基本情報!$B$16=21,_xlfn.IFS(OR(K14="",M14=""),"",AND(OR(K15="キケン",K15="失格"),OR(M15="キケン",M15="失格")),"",OR(K15="キケン",K15="失格"),"R",OR(M15="キケン",M15="失格"),"L",AND(K14=21,M14&lt;=19),"L",AND(M14=21,K14&lt;=19),"R",K14=30,"L",M14=30,"R",AND(K14&gt;=21,(K14-M14)&gt;=2),"L",AND(M14&gt;=21,(M14-K14)&gt;=2),"R",TRUE,"打切"))),"")</f>
        <v/>
      </c>
      <c r="M15" s="135"/>
      <c r="N15" s="139"/>
      <c r="O15" s="249"/>
      <c r="P15" s="245"/>
      <c r="Q15" s="139"/>
      <c r="R15" s="135"/>
      <c r="S15" s="86" t="str" cm="1">
        <f t="array" ref="S15">IFERROR(IF(基本情報!$B$16=15,_xlfn.IFS(OR(R14="",T14=""),"",AND(OR(R15="キケン",R15="失格"),OR(T15="キケン",T15="失格")),"",OR(R15="キケン",R15="失格"),"R",OR(T15="キケン",T15="失格"),"L",AND(R14=15,T14&lt;=13),"L",AND(T14=15,R14&lt;=13),"R",R14=21,"L",T14=21,"R",AND(R14&gt;=15,(R14-T14)&gt;=2),"L",AND(T14&gt;=15,(T14-R14)&gt;=2),"R",TRUE,"打切"),IF(基本情報!$B$16=21,_xlfn.IFS(OR(R14="",T14=""),"",AND(OR(R15="キケン",R15="失格"),OR(T15="キケン",T15="失格")),"",OR(R15="キケン",R15="失格"),"R",OR(T15="キケン",T15="失格"),"L",AND(R14=21,T14&lt;=19),"L",AND(T14=21,R14&lt;=19),"R",R14=30,"L",T14=30,"R",AND(R14&gt;=21,(R14-T14)&gt;=2),"L",AND(T14&gt;=21,(T14-R14)&gt;=2),"R",TRUE,"打切"))),"")</f>
        <v/>
      </c>
      <c r="T15" s="135"/>
      <c r="U15" s="139"/>
      <c r="V15" s="249"/>
      <c r="X15" s="44">
        <v>12</v>
      </c>
    </row>
    <row r="16" spans="2:24" ht="24" customHeight="1" x14ac:dyDescent="0.15">
      <c r="B16" s="246" t="str">
        <f>IF(オーダー!C41="","",オーダー!C41)</f>
        <v/>
      </c>
      <c r="C16" s="251" t="str">
        <f>IF(OR($D$3="キケン",$F$3="キケン"),0,IF(OR(C21="キケン",C21="失格",G21="キケン",G21="失格"),0,IF(E17="","",IF(COUNTIFS($E17:$E21,"L")&gt;2,2,COUNTIFS($E17:$E21,"L")))))</f>
        <v/>
      </c>
      <c r="D16" s="131"/>
      <c r="E16" s="85" t="s">
        <v>27</v>
      </c>
      <c r="F16" s="131"/>
      <c r="G16" s="251" t="str">
        <f>IF(OR($D$3="キケン",$F$3="キケン"),0,IF(OR(C21="キケン",C21="失格",G21="キケン",G21="失格"),0,IF(E17="","",IF(COUNTIFS($E17:$E21,"R")&gt;2,2,COUNTIFS($E17:$E21,"R")))))</f>
        <v/>
      </c>
      <c r="H16" s="247" t="str">
        <f>IF(オーダー!E41="","",オーダー!E41)</f>
        <v/>
      </c>
      <c r="I16" s="246" t="str">
        <f>IF(オーダー!F41="","",オーダー!F41)</f>
        <v/>
      </c>
      <c r="J16" s="251" t="str">
        <f>IF(OR($K$3="キケン",$M$3="キケン"),0,IF(OR(J21="キケン",J21="失格",N21="キケン",N21="失格"),0,IF(L17="","",IF(COUNTIFS($L17:$L21,"L")&gt;2,2,COUNTIFS($L17:$L21,"L")))))</f>
        <v/>
      </c>
      <c r="K16" s="131"/>
      <c r="L16" s="85" t="s">
        <v>27</v>
      </c>
      <c r="M16" s="131"/>
      <c r="N16" s="251" t="str">
        <f>IF(OR($K$3="キケン",$M$3="キケン"),0,IF(OR(J21="キケン",J21="失格",N21="キケン",N21="失格"),0,IF(L17="","",IF(COUNTIFS($L17:$L21,"R")&gt;2,2,COUNTIFS($L17:$L21,"R")))))</f>
        <v/>
      </c>
      <c r="O16" s="247" t="str">
        <f>IF(オーダー!H41="","",オーダー!H41)</f>
        <v/>
      </c>
      <c r="P16" s="246" t="str">
        <f>IF(オーダー!I41="","",オーダー!I41)</f>
        <v/>
      </c>
      <c r="Q16" s="251" t="str">
        <f>IF(OR($R$3="キケン",$T$3="キケン"),0,IF(OR(Q21="キケン",Q21="失格",U21="キケン",U21="失格"),0,IF(S17="","",IF(COUNTIFS($S17:$S21,"L")&gt;2,2,COUNTIFS($S17:$S21,"L")))))</f>
        <v/>
      </c>
      <c r="R16" s="131"/>
      <c r="S16" s="85" t="s">
        <v>27</v>
      </c>
      <c r="T16" s="131"/>
      <c r="U16" s="251" t="str">
        <f>IF(OR($R$3="キケン",$T$3="キケン"),0,IF(OR(Q21="キケン",Q21="失格",U21="キケン",U21="失格"),0,IF(S17="","",IF(COUNTIFS($S17:$S21,"R")&gt;2,2,COUNTIFS($S17:$S21,"R")))))</f>
        <v/>
      </c>
      <c r="V16" s="247" t="str">
        <f>IF(オーダー!K41="","",オーダー!K41)</f>
        <v/>
      </c>
      <c r="X16" s="44">
        <v>13</v>
      </c>
    </row>
    <row r="17" spans="2:24" ht="15.95" customHeight="1" thickBot="1" x14ac:dyDescent="0.2">
      <c r="B17" s="244"/>
      <c r="C17" s="252"/>
      <c r="D17" s="132"/>
      <c r="E17" s="86" t="str" cm="1">
        <f t="array" ref="E17">IFERROR(IF(基本情報!$B$16=15,_xlfn.IFS(OR(D16="",F16=""),"",AND(OR(D17="キケン",D17="失格"),OR(F17="キケン",F17="失格")),"",OR(D17="キケン",D17="失格"),"R",OR(F17="キケン",F17="失格"),"L",AND(D16=15,F16&lt;=13),"L",AND(F16=15,D16&lt;=13),"R",D16=21,"L",F16=21,"R",AND(D16&gt;=15,(D16-F16)&gt;=2),"L",AND(F16&gt;=15,(F16-D16)&gt;=2),"R",TRUE,"打切"),IF(基本情報!$B$16=21,_xlfn.IFS(OR(D16="",F16=""),"",AND(OR(D17="キケン",D17="失格"),OR(F17="キケン",F17="失格")),"",OR(D17="キケン",D17="失格"),"R",OR(F17="キケン",F17="失格"),"L",AND(D16=21,F16&lt;=19),"L",AND(F16=21,D16&lt;=19),"R",D16=30,"L",F16=30,"R",AND(D16&gt;=21,(D16-F16)&gt;=2),"L",AND(F16&gt;=21,(F16-D16)&gt;=2),"R",TRUE,"打切"))),"")</f>
        <v/>
      </c>
      <c r="F17" s="132"/>
      <c r="G17" s="252"/>
      <c r="H17" s="248"/>
      <c r="I17" s="244"/>
      <c r="J17" s="252"/>
      <c r="K17" s="132"/>
      <c r="L17" s="86" t="str" cm="1">
        <f t="array" ref="L17">IFERROR(IF(基本情報!$B$16=15,_xlfn.IFS(OR(K16="",M16=""),"",AND(OR(K17="キケン",K17="失格"),OR(M17="キケン",M17="失格")),"",OR(K17="キケン",K17="失格"),"R",OR(M17="キケン",M17="失格"),"L",AND(K16=15,M16&lt;=13),"L",AND(M16=15,K16&lt;=13),"R",K16=21,"L",M16=21,"R",AND(K16&gt;=15,(K16-M16)&gt;=2),"L",AND(M16&gt;=15,(M16-K16)&gt;=2),"R",TRUE,"打切"),IF(基本情報!$B$16=21,_xlfn.IFS(OR(K16="",M16=""),"",AND(OR(K17="キケン",K17="失格"),OR(M17="キケン",M17="失格")),"",OR(K17="キケン",K17="失格"),"R",OR(M17="キケン",M17="失格"),"L",AND(K16=21,M16&lt;=19),"L",AND(M16=21,K16&lt;=19),"R",K16=30,"L",M16=30,"R",AND(K16&gt;=21,(K16-M16)&gt;=2),"L",AND(M16&gt;=21,(M16-K16)&gt;=2),"R",TRUE,"打切"))),"")</f>
        <v/>
      </c>
      <c r="M17" s="132"/>
      <c r="N17" s="252"/>
      <c r="O17" s="248"/>
      <c r="P17" s="244"/>
      <c r="Q17" s="252"/>
      <c r="R17" s="132"/>
      <c r="S17" s="86" t="str" cm="1">
        <f t="array" ref="S17">IFERROR(IF(基本情報!$B$16=15,_xlfn.IFS(OR(R16="",T16=""),"",AND(OR(R17="キケン",R17="失格"),OR(T17="キケン",T17="失格")),"",OR(R17="キケン",R17="失格"),"R",OR(T17="キケン",T17="失格"),"L",AND(R16=15,T16&lt;=13),"L",AND(T16=15,R16&lt;=13),"R",R16=21,"L",T16=21,"R",AND(R16&gt;=15,(R16-T16)&gt;=2),"L",AND(T16&gt;=15,(T16-R16)&gt;=2),"R",TRUE,"打切"),IF(基本情報!$B$16=21,_xlfn.IFS(OR(R16="",T16=""),"",AND(OR(R17="キケン",R17="失格"),OR(T17="キケン",T17="失格")),"",OR(R17="キケン",R17="失格"),"R",OR(T17="キケン",T17="失格"),"L",AND(R16=21,T16&lt;=19),"L",AND(T16=21,R16&lt;=19),"R",R16=30,"L",T16=30,"R",AND(R16&gt;=21,(R16-T16)&gt;=2),"L",AND(T16&gt;=21,(T16-R16)&gt;=2),"R",TRUE,"打切"))),"")</f>
        <v/>
      </c>
      <c r="T17" s="132"/>
      <c r="U17" s="252"/>
      <c r="V17" s="248"/>
      <c r="X17" s="44">
        <v>14</v>
      </c>
    </row>
    <row r="18" spans="2:24" ht="24" customHeight="1" x14ac:dyDescent="0.15">
      <c r="B18" s="244"/>
      <c r="C18" s="252"/>
      <c r="D18" s="133"/>
      <c r="E18" s="87" t="s">
        <v>27</v>
      </c>
      <c r="F18" s="133"/>
      <c r="G18" s="252"/>
      <c r="H18" s="248"/>
      <c r="I18" s="244"/>
      <c r="J18" s="252"/>
      <c r="K18" s="133"/>
      <c r="L18" s="87" t="s">
        <v>27</v>
      </c>
      <c r="M18" s="133"/>
      <c r="N18" s="252"/>
      <c r="O18" s="248"/>
      <c r="P18" s="244"/>
      <c r="Q18" s="252"/>
      <c r="R18" s="133"/>
      <c r="S18" s="87" t="s">
        <v>27</v>
      </c>
      <c r="T18" s="133"/>
      <c r="U18" s="252"/>
      <c r="V18" s="248"/>
      <c r="X18" s="44">
        <v>15</v>
      </c>
    </row>
    <row r="19" spans="2:24" ht="15.95" customHeight="1" thickBot="1" x14ac:dyDescent="0.2">
      <c r="B19" s="244" t="str">
        <f>IF(オーダー!C42="","",オーダー!C42)</f>
        <v/>
      </c>
      <c r="C19" s="252"/>
      <c r="D19" s="132"/>
      <c r="E19" s="86" t="str" cm="1">
        <f t="array" ref="E19">IFERROR(IF(基本情報!$B$16=15,_xlfn.IFS(OR(D18="",F18=""),"",AND(OR(D19="キケン",D19="失格"),OR(F19="キケン",F19="失格")),"",OR(D19="キケン",D19="失格"),"R",OR(F19="キケン",F19="失格"),"L",AND(D18=15,F18&lt;=13),"L",AND(F18=15,D18&lt;=13),"R",D18=21,"L",F18=21,"R",AND(D18&gt;=15,(D18-F18)&gt;=2),"L",AND(F18&gt;=15,(F18-D18)&gt;=2),"R",TRUE,"打切"),IF(基本情報!$B$16=21,_xlfn.IFS(OR(D18="",F18=""),"",AND(OR(D19="キケン",D19="失格"),OR(F19="キケン",F19="失格")),"",OR(D19="キケン",D19="失格"),"R",OR(F19="キケン",F19="失格"),"L",AND(D18=21,F18&lt;=19),"L",AND(F18=21,D18&lt;=19),"R",D18=30,"L",F18=30,"R",AND(D18&gt;=21,(D18-F18)&gt;=2),"L",AND(F18&gt;=21,(F18-D18)&gt;=2),"R",TRUE,"打切"))),"")</f>
        <v/>
      </c>
      <c r="F19" s="132"/>
      <c r="G19" s="252"/>
      <c r="H19" s="248" t="str">
        <f>IF(オーダー!E42="","",オーダー!E42)</f>
        <v/>
      </c>
      <c r="I19" s="244" t="str">
        <f>IF(オーダー!F42="","",オーダー!F42)</f>
        <v/>
      </c>
      <c r="J19" s="252"/>
      <c r="K19" s="132"/>
      <c r="L19" s="86" t="str" cm="1">
        <f t="array" ref="L19">IFERROR(IF(基本情報!$B$16=15,_xlfn.IFS(OR(K18="",M18=""),"",AND(OR(K19="キケン",K19="失格"),OR(M19="キケン",M19="失格")),"",OR(K19="キケン",K19="失格"),"R",OR(M19="キケン",M19="失格"),"L",AND(K18=15,M18&lt;=13),"L",AND(M18=15,K18&lt;=13),"R",K18=21,"L",M18=21,"R",AND(K18&gt;=15,(K18-M18)&gt;=2),"L",AND(M18&gt;=15,(M18-K18)&gt;=2),"R",TRUE,"打切"),IF(基本情報!$B$16=21,_xlfn.IFS(OR(K18="",M18=""),"",AND(OR(K19="キケン",K19="失格"),OR(M19="キケン",M19="失格")),"",OR(K19="キケン",K19="失格"),"R",OR(M19="キケン",M19="失格"),"L",AND(K18=21,M18&lt;=19),"L",AND(M18=21,K18&lt;=19),"R",K18=30,"L",M18=30,"R",AND(K18&gt;=21,(K18-M18)&gt;=2),"L",AND(M18&gt;=21,(M18-K18)&gt;=2),"R",TRUE,"打切"))),"")</f>
        <v/>
      </c>
      <c r="M19" s="132"/>
      <c r="N19" s="252"/>
      <c r="O19" s="248" t="str">
        <f>IF(オーダー!H42="","",オーダー!H42)</f>
        <v/>
      </c>
      <c r="P19" s="244" t="str">
        <f>IF(オーダー!I42="","",オーダー!I42)</f>
        <v/>
      </c>
      <c r="Q19" s="252"/>
      <c r="R19" s="132"/>
      <c r="S19" s="86" t="str" cm="1">
        <f t="array" ref="S19">IFERROR(IF(基本情報!$B$16=15,_xlfn.IFS(OR(R18="",T18=""),"",AND(OR(R19="キケン",R19="失格"),OR(T19="キケン",T19="失格")),"",OR(R19="キケン",R19="失格"),"R",OR(T19="キケン",T19="失格"),"L",AND(R18=15,T18&lt;=13),"L",AND(T18=15,R18&lt;=13),"R",R18=21,"L",T18=21,"R",AND(R18&gt;=15,(R18-T18)&gt;=2),"L",AND(T18&gt;=15,(T18-R18)&gt;=2),"R",TRUE,"打切"),IF(基本情報!$B$16=21,_xlfn.IFS(OR(R18="",T18=""),"",AND(OR(R19="キケン",R19="失格"),OR(T19="キケン",T19="失格")),"",OR(R19="キケン",R19="失格"),"R",OR(T19="キケン",T19="失格"),"L",AND(R18=21,T18&lt;=19),"L",AND(T18=21,R18&lt;=19),"R",R18=30,"L",T18=30,"R",AND(R18&gt;=21,(R18-T18)&gt;=2),"L",AND(T18&gt;=21,(T18-R18)&gt;=2),"R",TRUE,"打切"))),"")</f>
        <v/>
      </c>
      <c r="T19" s="132"/>
      <c r="U19" s="252"/>
      <c r="V19" s="248" t="str">
        <f>IF(オーダー!K42="","",オーダー!K42)</f>
        <v/>
      </c>
      <c r="X19" s="44">
        <v>16</v>
      </c>
    </row>
    <row r="20" spans="2:24" ht="24" customHeight="1" x14ac:dyDescent="0.15">
      <c r="B20" s="244"/>
      <c r="C20" s="252"/>
      <c r="D20" s="134"/>
      <c r="E20" s="88" t="s">
        <v>27</v>
      </c>
      <c r="F20" s="134"/>
      <c r="G20" s="252"/>
      <c r="H20" s="248"/>
      <c r="I20" s="244"/>
      <c r="J20" s="252"/>
      <c r="K20" s="134"/>
      <c r="L20" s="88" t="s">
        <v>27</v>
      </c>
      <c r="M20" s="134"/>
      <c r="N20" s="252"/>
      <c r="O20" s="248"/>
      <c r="P20" s="244"/>
      <c r="Q20" s="252"/>
      <c r="R20" s="134"/>
      <c r="S20" s="88" t="s">
        <v>27</v>
      </c>
      <c r="T20" s="134"/>
      <c r="U20" s="252"/>
      <c r="V20" s="248"/>
      <c r="X20" s="44">
        <v>17</v>
      </c>
    </row>
    <row r="21" spans="2:24" ht="15.95" customHeight="1" thickBot="1" x14ac:dyDescent="0.2">
      <c r="B21" s="245"/>
      <c r="C21" s="139"/>
      <c r="D21" s="135"/>
      <c r="E21" s="86" t="str" cm="1">
        <f t="array" ref="E21">IFERROR(IF(基本情報!$B$16=15,_xlfn.IFS(OR(D20="",F20=""),"",AND(OR(D21="キケン",D21="失格"),OR(F21="キケン",F21="失格")),"",OR(D21="キケン",D21="失格"),"R",OR(F21="キケン",F21="失格"),"L",AND(D20=15,F20&lt;=13),"L",AND(F20=15,D20&lt;=13),"R",D20=21,"L",F20=21,"R",AND(D20&gt;=15,(D20-F20)&gt;=2),"L",AND(F20&gt;=15,(F20-D20)&gt;=2),"R",TRUE,"打切"),IF(基本情報!$B$16=21,_xlfn.IFS(OR(D20="",F20=""),"",AND(OR(D21="キケン",D21="失格"),OR(F21="キケン",F21="失格")),"",OR(D21="キケン",D21="失格"),"R",OR(F21="キケン",F21="失格"),"L",AND(D20=21,F20&lt;=19),"L",AND(F20=21,D20&lt;=19),"R",D20=30,"L",F20=30,"R",AND(D20&gt;=21,(D20-F20)&gt;=2),"L",AND(F20&gt;=21,(F20-D20)&gt;=2),"R",TRUE,"打切"))),"")</f>
        <v/>
      </c>
      <c r="F21" s="135"/>
      <c r="G21" s="139"/>
      <c r="H21" s="249"/>
      <c r="I21" s="245"/>
      <c r="J21" s="139"/>
      <c r="K21" s="135"/>
      <c r="L21" s="86" t="str" cm="1">
        <f t="array" ref="L21">IFERROR(IF(基本情報!$B$16=15,_xlfn.IFS(OR(K20="",M20=""),"",AND(OR(K21="キケン",K21="失格"),OR(M21="キケン",M21="失格")),"",OR(K21="キケン",K21="失格"),"R",OR(M21="キケン",M21="失格"),"L",AND(K20=15,M20&lt;=13),"L",AND(M20=15,K20&lt;=13),"R",K20=21,"L",M20=21,"R",AND(K20&gt;=15,(K20-M20)&gt;=2),"L",AND(M20&gt;=15,(M20-K20)&gt;=2),"R",TRUE,"打切"),IF(基本情報!$B$16=21,_xlfn.IFS(OR(K20="",M20=""),"",AND(OR(K21="キケン",K21="失格"),OR(M21="キケン",M21="失格")),"",OR(K21="キケン",K21="失格"),"R",OR(M21="キケン",M21="失格"),"L",AND(K20=21,M20&lt;=19),"L",AND(M20=21,K20&lt;=19),"R",K20=30,"L",M20=30,"R",AND(K20&gt;=21,(K20-M20)&gt;=2),"L",AND(M20&gt;=21,(M20-K20)&gt;=2),"R",TRUE,"打切"))),"")</f>
        <v/>
      </c>
      <c r="M21" s="135"/>
      <c r="N21" s="139"/>
      <c r="O21" s="249"/>
      <c r="P21" s="245"/>
      <c r="Q21" s="139"/>
      <c r="R21" s="135"/>
      <c r="S21" s="86" t="str" cm="1">
        <f t="array" ref="S21">IFERROR(IF(基本情報!$B$16=15,_xlfn.IFS(OR(R20="",T20=""),"",AND(OR(R21="キケン",R21="失格"),OR(T21="キケン",T21="失格")),"",OR(R21="キケン",R21="失格"),"R",OR(T21="キケン",T21="失格"),"L",AND(R20=15,T20&lt;=13),"L",AND(T20=15,R20&lt;=13),"R",R20=21,"L",T20=21,"R",AND(R20&gt;=15,(R20-T20)&gt;=2),"L",AND(T20&gt;=15,(T20-R20)&gt;=2),"R",TRUE,"打切"),IF(基本情報!$B$16=21,_xlfn.IFS(OR(R20="",T20=""),"",AND(OR(R21="キケン",R21="失格"),OR(T21="キケン",T21="失格")),"",OR(R21="キケン",R21="失格"),"R",OR(T21="キケン",T21="失格"),"L",AND(R20=21,T20&lt;=19),"L",AND(T20=21,R20&lt;=19),"R",R20=30,"L",T20=30,"R",AND(R20&gt;=21,(R20-T20)&gt;=2),"L",AND(T20&gt;=21,(T20-R20)&gt;=2),"R",TRUE,"打切"))),"")</f>
        <v/>
      </c>
      <c r="T21" s="135"/>
      <c r="U21" s="139"/>
      <c r="V21" s="249"/>
      <c r="X21" s="44">
        <v>18</v>
      </c>
    </row>
    <row r="22" spans="2:24" ht="24" customHeight="1" x14ac:dyDescent="0.15">
      <c r="B22" s="246" t="str">
        <f>IF(メンバーチェンジ!C23="",IF(オーダー!C43="","",オーダー!C43),メンバーチェンジ!C23)</f>
        <v/>
      </c>
      <c r="C22" s="251" t="str">
        <f>IF(OR($D$3="キケン",$F$3="キケン"),0,IF(OR(C27="キケン",C27="失格",G27="キケン",G27="失格"),0,IF(E23="","",IF(COUNTIFS($E23:$E27,"L")&gt;2,2,COUNTIFS($E23:$E27,"L")))))</f>
        <v/>
      </c>
      <c r="D22" s="131"/>
      <c r="E22" s="85" t="s">
        <v>27</v>
      </c>
      <c r="F22" s="131"/>
      <c r="G22" s="251" t="str">
        <f>IF(OR($D$3="キケン",$F$3="キケン"),0,IF(OR(C27="キケン",C27="失格",G27="キケン",G27="失格"),0,IF(E23="","",IF(COUNTIFS($E23:$E27,"R")&gt;2,2,COUNTIFS($E23:$E27,"R")))))</f>
        <v/>
      </c>
      <c r="H22" s="247" t="str">
        <f>IF(メンバーチェンジ!E23="",IF(オーダー!E43="","",オーダー!E43),メンバーチェンジ!E23)</f>
        <v/>
      </c>
      <c r="I22" s="246" t="str">
        <f>IF(メンバーチェンジ!F23="",IF(オーダー!F43="","",オーダー!F43),メンバーチェンジ!F23)</f>
        <v/>
      </c>
      <c r="J22" s="251" t="str">
        <f>IF(OR($K$3="キケン",$M$3="キケン"),0,IF(OR(J27="キケン",J27="失格",N27="キケン",N27="失格"),0,IF(L23="","",IF(COUNTIFS($L23:$L27,"L")&gt;2,2,COUNTIFS($L23:$L27,"L")))))</f>
        <v/>
      </c>
      <c r="K22" s="131"/>
      <c r="L22" s="85" t="s">
        <v>27</v>
      </c>
      <c r="M22" s="131"/>
      <c r="N22" s="251" t="str">
        <f>IF(OR($K$3="キケン",$M$3="キケン"),0,IF(OR(J27="キケン",J27="失格",N27="キケン",N27="失格"),0,IF(L23="","",IF(COUNTIFS($L23:$L27,"R")&gt;2,2,COUNTIFS($L23:$L27,"R")))))</f>
        <v/>
      </c>
      <c r="O22" s="247" t="str">
        <f>IF(メンバーチェンジ!H23="",IF(オーダー!H43="","",オーダー!H43),メンバーチェンジ!H23)</f>
        <v/>
      </c>
      <c r="P22" s="246" t="str">
        <f>IF(メンバーチェンジ!I23="",IF(オーダー!I43="","",オーダー!I43),メンバーチェンジ!I23)</f>
        <v/>
      </c>
      <c r="Q22" s="251" t="str">
        <f>IF(OR($R$3="キケン",$T$3="キケン"),0,IF(OR(Q27="キケン",Q27="失格",U27="キケン",U27="失格"),0,IF(S23="","",IF(COUNTIFS($S23:$S27,"L")&gt;2,2,COUNTIFS($S23:$S27,"L")))))</f>
        <v/>
      </c>
      <c r="R22" s="131"/>
      <c r="S22" s="85" t="s">
        <v>27</v>
      </c>
      <c r="T22" s="131"/>
      <c r="U22" s="251" t="str">
        <f>IF(OR($R$3="キケン",$T$3="キケン"),0,IF(OR(Q27="キケン",Q27="失格",U27="キケン",U27="失格"),0,IF(S23="","",IF(COUNTIFS($S23:$S27,"R")&gt;2,2,COUNTIFS($S23:$S27,"R")))))</f>
        <v/>
      </c>
      <c r="V22" s="247" t="str">
        <f>IF(メンバーチェンジ!K23="",IF(オーダー!K43="","",オーダー!K43),メンバーチェンジ!K23)</f>
        <v/>
      </c>
      <c r="X22" s="44">
        <v>19</v>
      </c>
    </row>
    <row r="23" spans="2:24" ht="15.95" customHeight="1" thickBot="1" x14ac:dyDescent="0.2">
      <c r="B23" s="244"/>
      <c r="C23" s="252"/>
      <c r="D23" s="132"/>
      <c r="E23" s="86" t="str" cm="1">
        <f t="array" ref="E23">IFERROR(IF(基本情報!$B$16=15,_xlfn.IFS(OR(D22="",F22=""),"",AND(OR(D23="キケン",D23="失格"),OR(F23="キケン",F23="失格")),"",OR(D23="キケン",D23="失格"),"R",OR(F23="キケン",F23="失格"),"L",AND(D22=15,F22&lt;=13),"L",AND(F22=15,D22&lt;=13),"R",D22=21,"L",F22=21,"R",AND(D22&gt;=15,(D22-F22)&gt;=2),"L",AND(F22&gt;=15,(F22-D22)&gt;=2),"R",TRUE,"打切"),IF(基本情報!$B$16=21,_xlfn.IFS(OR(D22="",F22=""),"",AND(OR(D23="キケン",D23="失格"),OR(F23="キケン",F23="失格")),"",OR(D23="キケン",D23="失格"),"R",OR(F23="キケン",F23="失格"),"L",AND(D22=21,F22&lt;=19),"L",AND(F22=21,D22&lt;=19),"R",D22=30,"L",F22=30,"R",AND(D22&gt;=21,(D22-F22)&gt;=2),"L",AND(F22&gt;=21,(F22-D22)&gt;=2),"R",TRUE,"打切"))),"")</f>
        <v/>
      </c>
      <c r="F23" s="132"/>
      <c r="G23" s="252"/>
      <c r="H23" s="248"/>
      <c r="I23" s="244"/>
      <c r="J23" s="252"/>
      <c r="K23" s="132"/>
      <c r="L23" s="86" t="str" cm="1">
        <f t="array" ref="L23">IFERROR(IF(基本情報!$B$16=15,_xlfn.IFS(OR(K22="",M22=""),"",AND(OR(K23="キケン",K23="失格"),OR(M23="キケン",M23="失格")),"",OR(K23="キケン",K23="失格"),"R",OR(M23="キケン",M23="失格"),"L",AND(K22=15,M22&lt;=13),"L",AND(M22=15,K22&lt;=13),"R",K22=21,"L",M22=21,"R",AND(K22&gt;=15,(K22-M22)&gt;=2),"L",AND(M22&gt;=15,(M22-K22)&gt;=2),"R",TRUE,"打切"),IF(基本情報!$B$16=21,_xlfn.IFS(OR(K22="",M22=""),"",AND(OR(K23="キケン",K23="失格"),OR(M23="キケン",M23="失格")),"",OR(K23="キケン",K23="失格"),"R",OR(M23="キケン",M23="失格"),"L",AND(K22=21,M22&lt;=19),"L",AND(M22=21,K22&lt;=19),"R",K22=30,"L",M22=30,"R",AND(K22&gt;=21,(K22-M22)&gt;=2),"L",AND(M22&gt;=21,(M22-K22)&gt;=2),"R",TRUE,"打切"))),"")</f>
        <v/>
      </c>
      <c r="M23" s="132"/>
      <c r="N23" s="252"/>
      <c r="O23" s="248"/>
      <c r="P23" s="244"/>
      <c r="Q23" s="252"/>
      <c r="R23" s="132"/>
      <c r="S23" s="86" t="str" cm="1">
        <f t="array" ref="S23">IFERROR(IF(基本情報!$B$16=15,_xlfn.IFS(OR(R22="",T22=""),"",AND(OR(R23="キケン",R23="失格"),OR(T23="キケン",T23="失格")),"",OR(R23="キケン",R23="失格"),"R",OR(T23="キケン",T23="失格"),"L",AND(R22=15,T22&lt;=13),"L",AND(T22=15,R22&lt;=13),"R",R22=21,"L",T22=21,"R",AND(R22&gt;=15,(R22-T22)&gt;=2),"L",AND(T22&gt;=15,(T22-R22)&gt;=2),"R",TRUE,"打切"),IF(基本情報!$B$16=21,_xlfn.IFS(OR(R22="",T22=""),"",AND(OR(R23="キケン",R23="失格"),OR(T23="キケン",T23="失格")),"",OR(R23="キケン",R23="失格"),"R",OR(T23="キケン",T23="失格"),"L",AND(R22=21,T22&lt;=19),"L",AND(T22=21,R22&lt;=19),"R",R22=30,"L",T22=30,"R",AND(R22&gt;=21,(R22-T22)&gt;=2),"L",AND(T22&gt;=21,(T22-R22)&gt;=2),"R",TRUE,"打切"))),"")</f>
        <v/>
      </c>
      <c r="T23" s="132"/>
      <c r="U23" s="252"/>
      <c r="V23" s="248"/>
      <c r="X23" s="44">
        <v>20</v>
      </c>
    </row>
    <row r="24" spans="2:24" ht="24" customHeight="1" x14ac:dyDescent="0.15">
      <c r="B24" s="244"/>
      <c r="C24" s="252"/>
      <c r="D24" s="133"/>
      <c r="E24" s="87" t="s">
        <v>27</v>
      </c>
      <c r="F24" s="133"/>
      <c r="G24" s="252"/>
      <c r="H24" s="248"/>
      <c r="I24" s="244"/>
      <c r="J24" s="252"/>
      <c r="K24" s="133"/>
      <c r="L24" s="87" t="s">
        <v>27</v>
      </c>
      <c r="M24" s="133"/>
      <c r="N24" s="252"/>
      <c r="O24" s="248"/>
      <c r="P24" s="244"/>
      <c r="Q24" s="252"/>
      <c r="R24" s="133"/>
      <c r="S24" s="87" t="s">
        <v>27</v>
      </c>
      <c r="T24" s="133"/>
      <c r="U24" s="252"/>
      <c r="V24" s="248"/>
      <c r="X24" s="44">
        <v>21</v>
      </c>
    </row>
    <row r="25" spans="2:24" ht="15.95" customHeight="1" thickBot="1" x14ac:dyDescent="0.2">
      <c r="B25" s="244" t="str">
        <f>IF(メンバーチェンジ!C24="",IF(オーダー!C44="","",オーダー!C44),メンバーチェンジ!C24)</f>
        <v/>
      </c>
      <c r="C25" s="252"/>
      <c r="D25" s="132"/>
      <c r="E25" s="86" t="str" cm="1">
        <f t="array" ref="E25">IFERROR(IF(基本情報!$B$16=15,_xlfn.IFS(OR(D24="",F24=""),"",AND(OR(D25="キケン",D25="失格"),OR(F25="キケン",F25="失格")),"",OR(D25="キケン",D25="失格"),"R",OR(F25="キケン",F25="失格"),"L",AND(D24=15,F24&lt;=13),"L",AND(F24=15,D24&lt;=13),"R",D24=21,"L",F24=21,"R",AND(D24&gt;=15,(D24-F24)&gt;=2),"L",AND(F24&gt;=15,(F24-D24)&gt;=2),"R",TRUE,"打切"),IF(基本情報!$B$16=21,_xlfn.IFS(OR(D24="",F24=""),"",AND(OR(D25="キケン",D25="失格"),OR(F25="キケン",F25="失格")),"",OR(D25="キケン",D25="失格"),"R",OR(F25="キケン",F25="失格"),"L",AND(D24=21,F24&lt;=19),"L",AND(F24=21,D24&lt;=19),"R",D24=30,"L",F24=30,"R",AND(D24&gt;=21,(D24-F24)&gt;=2),"L",AND(F24&gt;=21,(F24-D24)&gt;=2),"R",TRUE,"打切"))),"")</f>
        <v/>
      </c>
      <c r="F25" s="132"/>
      <c r="G25" s="252"/>
      <c r="H25" s="248" t="str">
        <f>IF(メンバーチェンジ!E24="",IF(オーダー!E44="","",オーダー!E44),メンバーチェンジ!E24)</f>
        <v/>
      </c>
      <c r="I25" s="244" t="str">
        <f>IF(メンバーチェンジ!F24="",IF(オーダー!F44="","",オーダー!F44),メンバーチェンジ!F24)</f>
        <v/>
      </c>
      <c r="J25" s="252"/>
      <c r="K25" s="132"/>
      <c r="L25" s="86" t="str" cm="1">
        <f t="array" ref="L25">IFERROR(IF(基本情報!$B$16=15,_xlfn.IFS(OR(K24="",M24=""),"",AND(OR(K25="キケン",K25="失格"),OR(M25="キケン",M25="失格")),"",OR(K25="キケン",K25="失格"),"R",OR(M25="キケン",M25="失格"),"L",AND(K24=15,M24&lt;=13),"L",AND(M24=15,K24&lt;=13),"R",K24=21,"L",M24=21,"R",AND(K24&gt;=15,(K24-M24)&gt;=2),"L",AND(M24&gt;=15,(M24-K24)&gt;=2),"R",TRUE,"打切"),IF(基本情報!$B$16=21,_xlfn.IFS(OR(K24="",M24=""),"",AND(OR(K25="キケン",K25="失格"),OR(M25="キケン",M25="失格")),"",OR(K25="キケン",K25="失格"),"R",OR(M25="キケン",M25="失格"),"L",AND(K24=21,M24&lt;=19),"L",AND(M24=21,K24&lt;=19),"R",K24=30,"L",M24=30,"R",AND(K24&gt;=21,(K24-M24)&gt;=2),"L",AND(M24&gt;=21,(M24-K24)&gt;=2),"R",TRUE,"打切"))),"")</f>
        <v/>
      </c>
      <c r="M25" s="132"/>
      <c r="N25" s="252"/>
      <c r="O25" s="248" t="str">
        <f>IF(メンバーチェンジ!H24="",IF(オーダー!H44="","",オーダー!H44),メンバーチェンジ!H24)</f>
        <v/>
      </c>
      <c r="P25" s="244" t="str">
        <f>IF(メンバーチェンジ!I24="",IF(オーダー!I44="","",オーダー!I44),メンバーチェンジ!I24)</f>
        <v/>
      </c>
      <c r="Q25" s="252"/>
      <c r="R25" s="132"/>
      <c r="S25" s="86" t="str" cm="1">
        <f t="array" ref="S25">IFERROR(IF(基本情報!$B$16=15,_xlfn.IFS(OR(R24="",T24=""),"",AND(OR(R25="キケン",R25="失格"),OR(T25="キケン",T25="失格")),"",OR(R25="キケン",R25="失格"),"R",OR(T25="キケン",T25="失格"),"L",AND(R24=15,T24&lt;=13),"L",AND(T24=15,R24&lt;=13),"R",R24=21,"L",T24=21,"R",AND(R24&gt;=15,(R24-T24)&gt;=2),"L",AND(T24&gt;=15,(T24-R24)&gt;=2),"R",TRUE,"打切"),IF(基本情報!$B$16=21,_xlfn.IFS(OR(R24="",T24=""),"",AND(OR(R25="キケン",R25="失格"),OR(T25="キケン",T25="失格")),"",OR(R25="キケン",R25="失格"),"R",OR(T25="キケン",T25="失格"),"L",AND(R24=21,T24&lt;=19),"L",AND(T24=21,R24&lt;=19),"R",R24=30,"L",T24=30,"R",AND(R24&gt;=21,(R24-T24)&gt;=2),"L",AND(T24&gt;=21,(T24-R24)&gt;=2),"R",TRUE,"打切"))),"")</f>
        <v/>
      </c>
      <c r="T25" s="132"/>
      <c r="U25" s="252"/>
      <c r="V25" s="248" t="str">
        <f>IF(メンバーチェンジ!K24="",IF(オーダー!K44="","",オーダー!K44),メンバーチェンジ!K24)</f>
        <v/>
      </c>
      <c r="X25" s="44">
        <v>22</v>
      </c>
    </row>
    <row r="26" spans="2:24" ht="24" customHeight="1" x14ac:dyDescent="0.15">
      <c r="B26" s="244"/>
      <c r="C26" s="252"/>
      <c r="D26" s="134"/>
      <c r="E26" s="88" t="s">
        <v>27</v>
      </c>
      <c r="F26" s="134"/>
      <c r="G26" s="252"/>
      <c r="H26" s="248"/>
      <c r="I26" s="244"/>
      <c r="J26" s="252"/>
      <c r="K26" s="134"/>
      <c r="L26" s="88" t="s">
        <v>27</v>
      </c>
      <c r="M26" s="134"/>
      <c r="N26" s="252"/>
      <c r="O26" s="248"/>
      <c r="P26" s="244"/>
      <c r="Q26" s="252"/>
      <c r="R26" s="134"/>
      <c r="S26" s="88" t="s">
        <v>27</v>
      </c>
      <c r="T26" s="134"/>
      <c r="U26" s="252"/>
      <c r="V26" s="248"/>
      <c r="X26" s="44">
        <v>23</v>
      </c>
    </row>
    <row r="27" spans="2:24" ht="15.95" customHeight="1" thickBot="1" x14ac:dyDescent="0.2">
      <c r="B27" s="245"/>
      <c r="C27" s="139"/>
      <c r="D27" s="135"/>
      <c r="E27" s="86" t="str" cm="1">
        <f t="array" ref="E27">IFERROR(IF(基本情報!$B$16=15,_xlfn.IFS(OR(D26="",F26=""),"",AND(OR(D27="キケン",D27="失格"),OR(F27="キケン",F27="失格")),"",OR(D27="キケン",D27="失格"),"R",OR(F27="キケン",F27="失格"),"L",AND(D26=15,F26&lt;=13),"L",AND(F26=15,D26&lt;=13),"R",D26=21,"L",F26=21,"R",AND(D26&gt;=15,(D26-F26)&gt;=2),"L",AND(F26&gt;=15,(F26-D26)&gt;=2),"R",TRUE,"打切"),IF(基本情報!$B$16=21,_xlfn.IFS(OR(D26="",F26=""),"",AND(OR(D27="キケン",D27="失格"),OR(F27="キケン",F27="失格")),"",OR(D27="キケン",D27="失格"),"R",OR(F27="キケン",F27="失格"),"L",AND(D26=21,F26&lt;=19),"L",AND(F26=21,D26&lt;=19),"R",D26=30,"L",F26=30,"R",AND(D26&gt;=21,(D26-F26)&gt;=2),"L",AND(F26&gt;=21,(F26-D26)&gt;=2),"R",TRUE,"打切"))),"")</f>
        <v/>
      </c>
      <c r="F27" s="135"/>
      <c r="G27" s="139"/>
      <c r="H27" s="249"/>
      <c r="I27" s="245"/>
      <c r="J27" s="139"/>
      <c r="K27" s="135"/>
      <c r="L27" s="86" t="str" cm="1">
        <f t="array" ref="L27">IFERROR(IF(基本情報!$B$16=15,_xlfn.IFS(OR(K26="",M26=""),"",AND(OR(K27="キケン",K27="失格"),OR(M27="キケン",M27="失格")),"",OR(K27="キケン",K27="失格"),"R",OR(M27="キケン",M27="失格"),"L",AND(K26=15,M26&lt;=13),"L",AND(M26=15,K26&lt;=13),"R",K26=21,"L",M26=21,"R",AND(K26&gt;=15,(K26-M26)&gt;=2),"L",AND(M26&gt;=15,(M26-K26)&gt;=2),"R",TRUE,"打切"),IF(基本情報!$B$16=21,_xlfn.IFS(OR(K26="",M26=""),"",AND(OR(K27="キケン",K27="失格"),OR(M27="キケン",M27="失格")),"",OR(K27="キケン",K27="失格"),"R",OR(M27="キケン",M27="失格"),"L",AND(K26=21,M26&lt;=19),"L",AND(M26=21,K26&lt;=19),"R",K26=30,"L",M26=30,"R",AND(K26&gt;=21,(K26-M26)&gt;=2),"L",AND(M26&gt;=21,(M26-K26)&gt;=2),"R",TRUE,"打切"))),"")</f>
        <v/>
      </c>
      <c r="M27" s="135"/>
      <c r="N27" s="139"/>
      <c r="O27" s="249"/>
      <c r="P27" s="245"/>
      <c r="Q27" s="139"/>
      <c r="R27" s="135"/>
      <c r="S27" s="86" t="str" cm="1">
        <f t="array" ref="S27">IFERROR(IF(基本情報!$B$16=15,_xlfn.IFS(OR(R26="",T26=""),"",AND(OR(R27="キケン",R27="失格"),OR(T27="キケン",T27="失格")),"",OR(R27="キケン",R27="失格"),"R",OR(T27="キケン",T27="失格"),"L",AND(R26=15,T26&lt;=13),"L",AND(T26=15,R26&lt;=13),"R",R26=21,"L",T26=21,"R",AND(R26&gt;=15,(R26-T26)&gt;=2),"L",AND(T26&gt;=15,(T26-R26)&gt;=2),"R",TRUE,"打切"),IF(基本情報!$B$16=21,_xlfn.IFS(OR(R26="",T26=""),"",AND(OR(R27="キケン",R27="失格"),OR(T27="キケン",T27="失格")),"",OR(R27="キケン",R27="失格"),"R",OR(T27="キケン",T27="失格"),"L",AND(R26=21,T26&lt;=19),"L",AND(T26=21,R26&lt;=19),"R",R26=30,"L",T26=30,"R",AND(R26&gt;=21,(R26-T26)&gt;=2),"L",AND(T26&gt;=21,(T26-R26)&gt;=2),"R",TRUE,"打切"))),"")</f>
        <v/>
      </c>
      <c r="T27" s="135"/>
      <c r="U27" s="139"/>
      <c r="V27" s="249"/>
      <c r="X27" s="44">
        <v>24</v>
      </c>
    </row>
    <row r="28" spans="2:24" ht="24" customHeight="1" x14ac:dyDescent="0.15">
      <c r="B28" s="246" t="str">
        <f>IF(メンバーチェンジ!C25="",IF(オーダー!C45="","",オーダー!C45),メンバーチェンジ!C25)</f>
        <v/>
      </c>
      <c r="C28" s="251" t="str">
        <f>IF(OR($D$3="キケン",$F$3="キケン"),0,IF(OR(C33="キケン",C33="失格",G33="キケン",G33="失格"),0,IF(E29="","",IF(COUNTIFS($E29:$E33,"L")&gt;2,2,COUNTIFS($E29:$E33,"L")))))</f>
        <v/>
      </c>
      <c r="D28" s="131"/>
      <c r="E28" s="85" t="s">
        <v>27</v>
      </c>
      <c r="F28" s="131"/>
      <c r="G28" s="251" t="str">
        <f>IF(OR($D$3="キケン",$F$3="キケン"),0,IF(OR(C33="キケン",C33="失格",G33="キケン",G33="失格"),0,IF(E29="","",IF(COUNTIFS($E29:$E33,"R")&gt;2,2,COUNTIFS($E29:$E33,"R")))))</f>
        <v/>
      </c>
      <c r="H28" s="247" t="str">
        <f>IF(メンバーチェンジ!E25="",IF(オーダー!E45="","",オーダー!E45),メンバーチェンジ!E25)</f>
        <v/>
      </c>
      <c r="I28" s="246" t="str">
        <f>IF(メンバーチェンジ!F25="",IF(オーダー!F45="","",オーダー!F45),メンバーチェンジ!F25)</f>
        <v/>
      </c>
      <c r="J28" s="251" t="str">
        <f>IF(OR($K$3="キケン",$M$3="キケン"),0,IF(OR(J33="キケン",J33="失格",N33="キケン",N33="失格"),0,IF(L29="","",IF(COUNTIFS($L29:$L33,"L")&gt;2,2,COUNTIFS($L29:$L33,"L")))))</f>
        <v/>
      </c>
      <c r="K28" s="131"/>
      <c r="L28" s="85" t="s">
        <v>27</v>
      </c>
      <c r="M28" s="131"/>
      <c r="N28" s="251" t="str">
        <f>IF(OR($K$3="キケン",$M$3="キケン"),0,IF(OR(J33="キケン",J33="失格",N33="キケン",N33="失格"),0,IF(L29="","",IF(COUNTIFS($L29:$L33,"R")&gt;2,2,COUNTIFS($L29:$L33,"R")))))</f>
        <v/>
      </c>
      <c r="O28" s="247" t="str">
        <f>IF(メンバーチェンジ!H25="",IF(オーダー!H45="","",オーダー!H45),メンバーチェンジ!H25)</f>
        <v/>
      </c>
      <c r="P28" s="246" t="str">
        <f>IF(メンバーチェンジ!I25="",IF(オーダー!I45="","",オーダー!I45),メンバーチェンジ!I25)</f>
        <v/>
      </c>
      <c r="Q28" s="251" t="str">
        <f>IF(OR($R$3="キケン",$T$3="キケン"),0,IF(OR(Q33="キケン",Q33="失格",U33="キケン",U33="失格"),0,IF(S29="","",IF(COUNTIFS($S29:$S33,"L")&gt;2,2,COUNTIFS($S29:$S33,"L")))))</f>
        <v/>
      </c>
      <c r="R28" s="131"/>
      <c r="S28" s="85" t="s">
        <v>27</v>
      </c>
      <c r="T28" s="131"/>
      <c r="U28" s="251" t="str">
        <f>IF(OR($R$3="キケン",$T$3="キケン"),0,IF(OR(Q33="キケン",Q33="失格",U33="キケン",U33="失格"),0,IF(S29="","",IF(COUNTIFS($S29:$S33,"R")&gt;2,2,COUNTIFS($S29:$S33,"R")))))</f>
        <v/>
      </c>
      <c r="V28" s="247" t="str">
        <f>IF(メンバーチェンジ!K25="",IF(オーダー!K45="","",オーダー!K45),メンバーチェンジ!K25)</f>
        <v/>
      </c>
      <c r="X28" s="44">
        <v>25</v>
      </c>
    </row>
    <row r="29" spans="2:24" ht="15.95" customHeight="1" thickBot="1" x14ac:dyDescent="0.2">
      <c r="B29" s="244"/>
      <c r="C29" s="252"/>
      <c r="D29" s="132"/>
      <c r="E29" s="86" t="str" cm="1">
        <f t="array" ref="E29">IFERROR(IF(基本情報!$B$16=15,_xlfn.IFS(OR(D28="",F28=""),"",AND(OR(D29="キケン",D29="失格"),OR(F29="キケン",F29="失格")),"",OR(D29="キケン",D29="失格"),"R",OR(F29="キケン",F29="失格"),"L",AND(D28=15,F28&lt;=13),"L",AND(F28=15,D28&lt;=13),"R",D28=21,"L",F28=21,"R",AND(D28&gt;=15,(D28-F28)&gt;=2),"L",AND(F28&gt;=15,(F28-D28)&gt;=2),"R",TRUE,"打切"),IF(基本情報!$B$16=21,_xlfn.IFS(OR(D28="",F28=""),"",AND(OR(D29="キケン",D29="失格"),OR(F29="キケン",F29="失格")),"",OR(D29="キケン",D29="失格"),"R",OR(F29="キケン",F29="失格"),"L",AND(D28=21,F28&lt;=19),"L",AND(F28=21,D28&lt;=19),"R",D28=30,"L",F28=30,"R",AND(D28&gt;=21,(D28-F28)&gt;=2),"L",AND(F28&gt;=21,(F28-D28)&gt;=2),"R",TRUE,"打切"))),"")</f>
        <v/>
      </c>
      <c r="F29" s="132"/>
      <c r="G29" s="252"/>
      <c r="H29" s="248"/>
      <c r="I29" s="244"/>
      <c r="J29" s="252"/>
      <c r="K29" s="132"/>
      <c r="L29" s="86" t="str" cm="1">
        <f t="array" ref="L29">IFERROR(IF(基本情報!$B$16=15,_xlfn.IFS(OR(K28="",M28=""),"",AND(OR(K29="キケン",K29="失格"),OR(M29="キケン",M29="失格")),"",OR(K29="キケン",K29="失格"),"R",OR(M29="キケン",M29="失格"),"L",AND(K28=15,M28&lt;=13),"L",AND(M28=15,K28&lt;=13),"R",K28=21,"L",M28=21,"R",AND(K28&gt;=15,(K28-M28)&gt;=2),"L",AND(M28&gt;=15,(M28-K28)&gt;=2),"R",TRUE,"打切"),IF(基本情報!$B$16=21,_xlfn.IFS(OR(K28="",M28=""),"",AND(OR(K29="キケン",K29="失格"),OR(M29="キケン",M29="失格")),"",OR(K29="キケン",K29="失格"),"R",OR(M29="キケン",M29="失格"),"L",AND(K28=21,M28&lt;=19),"L",AND(M28=21,K28&lt;=19),"R",K28=30,"L",M28=30,"R",AND(K28&gt;=21,(K28-M28)&gt;=2),"L",AND(M28&gt;=21,(M28-K28)&gt;=2),"R",TRUE,"打切"))),"")</f>
        <v/>
      </c>
      <c r="M29" s="132"/>
      <c r="N29" s="252"/>
      <c r="O29" s="248"/>
      <c r="P29" s="244"/>
      <c r="Q29" s="252"/>
      <c r="R29" s="132"/>
      <c r="S29" s="86" t="str" cm="1">
        <f t="array" ref="S29">IFERROR(IF(基本情報!$B$16=15,_xlfn.IFS(OR(R28="",T28=""),"",AND(OR(R29="キケン",R29="失格"),OR(T29="キケン",T29="失格")),"",OR(R29="キケン",R29="失格"),"R",OR(T29="キケン",T29="失格"),"L",AND(R28=15,T28&lt;=13),"L",AND(T28=15,R28&lt;=13),"R",R28=21,"L",T28=21,"R",AND(R28&gt;=15,(R28-T28)&gt;=2),"L",AND(T28&gt;=15,(T28-R28)&gt;=2),"R",TRUE,"打切"),IF(基本情報!$B$16=21,_xlfn.IFS(OR(R28="",T28=""),"",AND(OR(R29="キケン",R29="失格"),OR(T29="キケン",T29="失格")),"",OR(R29="キケン",R29="失格"),"R",OR(T29="キケン",T29="失格"),"L",AND(R28=21,T28&lt;=19),"L",AND(T28=21,R28&lt;=19),"R",R28=30,"L",T28=30,"R",AND(R28&gt;=21,(R28-T28)&gt;=2),"L",AND(T28&gt;=21,(T28-R28)&gt;=2),"R",TRUE,"打切"))),"")</f>
        <v/>
      </c>
      <c r="T29" s="132"/>
      <c r="U29" s="252"/>
      <c r="V29" s="248"/>
      <c r="X29" s="44">
        <v>26</v>
      </c>
    </row>
    <row r="30" spans="2:24" ht="24" customHeight="1" x14ac:dyDescent="0.15">
      <c r="B30" s="244"/>
      <c r="C30" s="252"/>
      <c r="D30" s="133"/>
      <c r="E30" s="87" t="s">
        <v>27</v>
      </c>
      <c r="F30" s="133"/>
      <c r="G30" s="252"/>
      <c r="H30" s="248"/>
      <c r="I30" s="244"/>
      <c r="J30" s="252"/>
      <c r="K30" s="133"/>
      <c r="L30" s="87" t="s">
        <v>27</v>
      </c>
      <c r="M30" s="133"/>
      <c r="N30" s="252"/>
      <c r="O30" s="248"/>
      <c r="P30" s="244"/>
      <c r="Q30" s="252"/>
      <c r="R30" s="133"/>
      <c r="S30" s="87" t="s">
        <v>27</v>
      </c>
      <c r="T30" s="133"/>
      <c r="U30" s="252"/>
      <c r="V30" s="248"/>
      <c r="X30" s="44">
        <v>27</v>
      </c>
    </row>
    <row r="31" spans="2:24" ht="15.95" customHeight="1" thickBot="1" x14ac:dyDescent="0.2">
      <c r="B31" s="244"/>
      <c r="C31" s="252"/>
      <c r="D31" s="132"/>
      <c r="E31" s="86" t="str" cm="1">
        <f t="array" ref="E31">IFERROR(IF(基本情報!$B$16=15,_xlfn.IFS(OR(D30="",F30=""),"",AND(OR(D31="キケン",D31="失格"),OR(F31="キケン",F31="失格")),"",OR(D31="キケン",D31="失格"),"R",OR(F31="キケン",F31="失格"),"L",AND(D30=15,F30&lt;=13),"L",AND(F30=15,D30&lt;=13),"R",D30=21,"L",F30=21,"R",AND(D30&gt;=15,(D30-F30)&gt;=2),"L",AND(F30&gt;=15,(F30-D30)&gt;=2),"R",TRUE,"打切"),IF(基本情報!$B$16=21,_xlfn.IFS(OR(D30="",F30=""),"",AND(OR(D31="キケン",D31="失格"),OR(F31="キケン",F31="失格")),"",OR(D31="キケン",D31="失格"),"R",OR(F31="キケン",F31="失格"),"L",AND(D30=21,F30&lt;=19),"L",AND(F30=21,D30&lt;=19),"R",D30=30,"L",F30=30,"R",AND(D30&gt;=21,(D30-F30)&gt;=2),"L",AND(F30&gt;=21,(F30-D30)&gt;=2),"R",TRUE,"打切"))),"")</f>
        <v/>
      </c>
      <c r="F31" s="132"/>
      <c r="G31" s="252"/>
      <c r="H31" s="248"/>
      <c r="I31" s="244"/>
      <c r="J31" s="252"/>
      <c r="K31" s="132"/>
      <c r="L31" s="86" t="str" cm="1">
        <f t="array" ref="L31">IFERROR(IF(基本情報!$B$16=15,_xlfn.IFS(OR(K30="",M30=""),"",AND(OR(K31="キケン",K31="失格"),OR(M31="キケン",M31="失格")),"",OR(K31="キケン",K31="失格"),"R",OR(M31="キケン",M31="失格"),"L",AND(K30=15,M30&lt;=13),"L",AND(M30=15,K30&lt;=13),"R",K30=21,"L",M30=21,"R",AND(K30&gt;=15,(K30-M30)&gt;=2),"L",AND(M30&gt;=15,(M30-K30)&gt;=2),"R",TRUE,"打切"),IF(基本情報!$B$16=21,_xlfn.IFS(OR(K30="",M30=""),"",AND(OR(K31="キケン",K31="失格"),OR(M31="キケン",M31="失格")),"",OR(K31="キケン",K31="失格"),"R",OR(M31="キケン",M31="失格"),"L",AND(K30=21,M30&lt;=19),"L",AND(M30=21,K30&lt;=19),"R",K30=30,"L",M30=30,"R",AND(K30&gt;=21,(K30-M30)&gt;=2),"L",AND(M30&gt;=21,(M30-K30)&gt;=2),"R",TRUE,"打切"))),"")</f>
        <v/>
      </c>
      <c r="M31" s="132"/>
      <c r="N31" s="252"/>
      <c r="O31" s="248"/>
      <c r="P31" s="244"/>
      <c r="Q31" s="252"/>
      <c r="R31" s="132"/>
      <c r="S31" s="86" t="str" cm="1">
        <f t="array" ref="S31">IFERROR(IF(基本情報!$B$16=15,_xlfn.IFS(OR(R30="",T30=""),"",AND(OR(R31="キケン",R31="失格"),OR(T31="キケン",T31="失格")),"",OR(R31="キケン",R31="失格"),"R",OR(T31="キケン",T31="失格"),"L",AND(R30=15,T30&lt;=13),"L",AND(T30=15,R30&lt;=13),"R",R30=21,"L",T30=21,"R",AND(R30&gt;=15,(R30-T30)&gt;=2),"L",AND(T30&gt;=15,(T30-R30)&gt;=2),"R",TRUE,"打切"),IF(基本情報!$B$16=21,_xlfn.IFS(OR(R30="",T30=""),"",AND(OR(R31="キケン",R31="失格"),OR(T31="キケン",T31="失格")),"",OR(R31="キケン",R31="失格"),"R",OR(T31="キケン",T31="失格"),"L",AND(R30=21,T30&lt;=19),"L",AND(T30=21,R30&lt;=19),"R",R30=30,"L",T30=30,"R",AND(R30&gt;=21,(R30-T30)&gt;=2),"L",AND(T30&gt;=21,(T30-R30)&gt;=2),"R",TRUE,"打切"))),"")</f>
        <v/>
      </c>
      <c r="T31" s="132"/>
      <c r="U31" s="252"/>
      <c r="V31" s="248"/>
      <c r="X31" s="44">
        <v>28</v>
      </c>
    </row>
    <row r="32" spans="2:24" ht="24" customHeight="1" x14ac:dyDescent="0.15">
      <c r="B32" s="244"/>
      <c r="C32" s="252"/>
      <c r="D32" s="134"/>
      <c r="E32" s="88" t="s">
        <v>27</v>
      </c>
      <c r="F32" s="134"/>
      <c r="G32" s="252"/>
      <c r="H32" s="248"/>
      <c r="I32" s="244"/>
      <c r="J32" s="252"/>
      <c r="K32" s="134"/>
      <c r="L32" s="88" t="s">
        <v>27</v>
      </c>
      <c r="M32" s="134"/>
      <c r="N32" s="252"/>
      <c r="O32" s="248"/>
      <c r="P32" s="244"/>
      <c r="Q32" s="252"/>
      <c r="R32" s="134"/>
      <c r="S32" s="88" t="s">
        <v>27</v>
      </c>
      <c r="T32" s="134"/>
      <c r="U32" s="252"/>
      <c r="V32" s="248"/>
      <c r="X32" s="44">
        <v>29</v>
      </c>
    </row>
    <row r="33" spans="2:24" ht="15.95" customHeight="1" thickBot="1" x14ac:dyDescent="0.2">
      <c r="B33" s="250"/>
      <c r="C33" s="140"/>
      <c r="D33" s="136"/>
      <c r="E33" s="89" t="str" cm="1">
        <f t="array" ref="E33">IFERROR(IF(基本情報!$B$16=15,_xlfn.IFS(OR(D32="",F32=""),"",AND(OR(D33="キケン",D33="失格"),OR(F33="キケン",F33="失格")),"",OR(D33="キケン",D33="失格"),"R",OR(F33="キケン",F33="失格"),"L",AND(D32=15,F32&lt;=13),"L",AND(F32=15,D32&lt;=13),"R",D32=21,"L",F32=21,"R",AND(D32&gt;=15,(D32-F32)&gt;=2),"L",AND(F32&gt;=15,(F32-D32)&gt;=2),"R",TRUE,"打切"),IF(基本情報!$B$16=21,_xlfn.IFS(OR(D32="",F32=""),"",AND(OR(D33="キケン",D33="失格"),OR(F33="キケン",F33="失格")),"",OR(D33="キケン",D33="失格"),"R",OR(F33="キケン",F33="失格"),"L",AND(D32=21,F32&lt;=19),"L",AND(F32=21,D32&lt;=19),"R",D32=30,"L",F32=30,"R",AND(D32&gt;=21,(D32-F32)&gt;=2),"L",AND(F32&gt;=21,(F32-D32)&gt;=2),"R",TRUE,"打切"))),"")</f>
        <v/>
      </c>
      <c r="F33" s="136"/>
      <c r="G33" s="140"/>
      <c r="H33" s="253"/>
      <c r="I33" s="250"/>
      <c r="J33" s="140"/>
      <c r="K33" s="136"/>
      <c r="L33" s="89" t="str" cm="1">
        <f t="array" ref="L33">IFERROR(IF(基本情報!$B$16=15,_xlfn.IFS(OR(K32="",M32=""),"",AND(OR(K33="キケン",K33="失格"),OR(M33="キケン",M33="失格")),"",OR(K33="キケン",K33="失格"),"R",OR(M33="キケン",M33="失格"),"L",AND(K32=15,M32&lt;=13),"L",AND(M32=15,K32&lt;=13),"R",K32=21,"L",M32=21,"R",AND(K32&gt;=15,(K32-M32)&gt;=2),"L",AND(M32&gt;=15,(M32-K32)&gt;=2),"R",TRUE,"打切"),IF(基本情報!$B$16=21,_xlfn.IFS(OR(K32="",M32=""),"",AND(OR(K33="キケン",K33="失格"),OR(M33="キケン",M33="失格")),"",OR(K33="キケン",K33="失格"),"R",OR(M33="キケン",M33="失格"),"L",AND(K32=21,M32&lt;=19),"L",AND(M32=21,K32&lt;=19),"R",K32=30,"L",M32=30,"R",AND(K32&gt;=21,(K32-M32)&gt;=2),"L",AND(M32&gt;=21,(M32-K32)&gt;=2),"R",TRUE,"打切"))),"")</f>
        <v/>
      </c>
      <c r="M33" s="136"/>
      <c r="N33" s="140"/>
      <c r="O33" s="253"/>
      <c r="P33" s="250"/>
      <c r="Q33" s="140"/>
      <c r="R33" s="136"/>
      <c r="S33" s="89" t="str" cm="1">
        <f t="array" ref="S33">IFERROR(IF(基本情報!$B$16=15,_xlfn.IFS(OR(R32="",T32=""),"",AND(OR(R33="キケン",R33="失格"),OR(T33="キケン",T33="失格")),"",OR(R33="キケン",R33="失格"),"R",OR(T33="キケン",T33="失格"),"L",AND(R32=15,T32&lt;=13),"L",AND(T32=15,R32&lt;=13),"R",R32=21,"L",T32=21,"R",AND(R32&gt;=15,(R32-T32)&gt;=2),"L",AND(T32&gt;=15,(T32-R32)&gt;=2),"R",TRUE,"打切"),IF(基本情報!$B$16=21,_xlfn.IFS(OR(R32="",T32=""),"",AND(OR(R33="キケン",R33="失格"),OR(T33="キケン",T33="失格")),"",OR(R33="キケン",R33="失格"),"R",OR(T33="キケン",T33="失格"),"L",AND(R32=21,T32&lt;=19),"L",AND(T32=21,R32&lt;=19),"R",R32=30,"L",T32=30,"R",AND(R32&gt;=21,(R32-T32)&gt;=2),"L",AND(T32&gt;=21,(T32-R32)&gt;=2),"R",TRUE,"打切"))),"")</f>
        <v/>
      </c>
      <c r="T33" s="136"/>
      <c r="U33" s="140"/>
      <c r="V33" s="253"/>
      <c r="X33" s="44">
        <v>30</v>
      </c>
    </row>
    <row r="34" spans="2:24" ht="19.5" thickTop="1" x14ac:dyDescent="0.15"/>
  </sheetData>
  <sheetProtection algorithmName="SHA-512" hashValue="lk7zrBMylwmc6iszCskhkip4H/gRd34bjkAdVJf9qaN3K/3xFLxxFSAJcdxIJ26abHPqjxdsoX1/iX1lFNJWlg==" saltValue="nuUjRZhJvkRlFySkQYu0Xg==" spinCount="100000" sheet="1" objects="1" scenarios="1" selectLockedCells="1"/>
  <mergeCells count="84">
    <mergeCell ref="P28:P33"/>
    <mergeCell ref="Q28:Q32"/>
    <mergeCell ref="U28:U32"/>
    <mergeCell ref="V28:V33"/>
    <mergeCell ref="P22:P24"/>
    <mergeCell ref="Q22:Q26"/>
    <mergeCell ref="U22:U26"/>
    <mergeCell ref="V22:V24"/>
    <mergeCell ref="P25:P27"/>
    <mergeCell ref="V25:V27"/>
    <mergeCell ref="P10:P15"/>
    <mergeCell ref="Q10:Q14"/>
    <mergeCell ref="U10:U14"/>
    <mergeCell ref="V10:V15"/>
    <mergeCell ref="P16:P18"/>
    <mergeCell ref="Q16:Q20"/>
    <mergeCell ref="U16:U20"/>
    <mergeCell ref="V16:V18"/>
    <mergeCell ref="P19:P21"/>
    <mergeCell ref="V19:V21"/>
    <mergeCell ref="P2:P3"/>
    <mergeCell ref="Q2:Q3"/>
    <mergeCell ref="U2:U3"/>
    <mergeCell ref="V2:V3"/>
    <mergeCell ref="P4:P9"/>
    <mergeCell ref="Q4:Q8"/>
    <mergeCell ref="U4:U8"/>
    <mergeCell ref="V4:V9"/>
    <mergeCell ref="N2:N3"/>
    <mergeCell ref="O2:O3"/>
    <mergeCell ref="B4:B9"/>
    <mergeCell ref="C4:C8"/>
    <mergeCell ref="G4:G8"/>
    <mergeCell ref="H4:H9"/>
    <mergeCell ref="I4:I9"/>
    <mergeCell ref="J4:J8"/>
    <mergeCell ref="N4:N8"/>
    <mergeCell ref="O4:O9"/>
    <mergeCell ref="B2:B3"/>
    <mergeCell ref="C2:C3"/>
    <mergeCell ref="G2:G3"/>
    <mergeCell ref="H2:H3"/>
    <mergeCell ref="I2:I3"/>
    <mergeCell ref="J2:J3"/>
    <mergeCell ref="N10:N14"/>
    <mergeCell ref="O10:O15"/>
    <mergeCell ref="B16:B18"/>
    <mergeCell ref="C16:C20"/>
    <mergeCell ref="G16:G20"/>
    <mergeCell ref="H16:H18"/>
    <mergeCell ref="I16:I18"/>
    <mergeCell ref="J16:J20"/>
    <mergeCell ref="N16:N20"/>
    <mergeCell ref="O16:O18"/>
    <mergeCell ref="B10:B15"/>
    <mergeCell ref="C10:C14"/>
    <mergeCell ref="G10:G14"/>
    <mergeCell ref="H10:H15"/>
    <mergeCell ref="I10:I15"/>
    <mergeCell ref="J10:J14"/>
    <mergeCell ref="B19:B21"/>
    <mergeCell ref="H19:H21"/>
    <mergeCell ref="I19:I21"/>
    <mergeCell ref="O19:O21"/>
    <mergeCell ref="B22:B24"/>
    <mergeCell ref="C22:C26"/>
    <mergeCell ref="G22:G26"/>
    <mergeCell ref="H22:H24"/>
    <mergeCell ref="I22:I24"/>
    <mergeCell ref="J22:J26"/>
    <mergeCell ref="N22:N26"/>
    <mergeCell ref="O22:O24"/>
    <mergeCell ref="B25:B27"/>
    <mergeCell ref="H25:H27"/>
    <mergeCell ref="I25:I27"/>
    <mergeCell ref="O25:O27"/>
    <mergeCell ref="N28:N32"/>
    <mergeCell ref="O28:O33"/>
    <mergeCell ref="B28:B33"/>
    <mergeCell ref="C28:C32"/>
    <mergeCell ref="G28:G32"/>
    <mergeCell ref="H28:H33"/>
    <mergeCell ref="I28:I33"/>
    <mergeCell ref="J28:J32"/>
  </mergeCells>
  <phoneticPr fontId="2"/>
  <dataValidations count="3">
    <dataValidation type="list" allowBlank="1" showInputMessage="1" showErrorMessage="1" sqref="K3 M3 D3 F3 R3 T3" xr:uid="{3879A8CD-2127-4B7F-92A2-66F187855215}">
      <formula1>"キケン"</formula1>
    </dataValidation>
    <dataValidation type="list" allowBlank="1" showInputMessage="1" showErrorMessage="1" sqref="K23 M23 K25 M25 J15:K15 M15:N15 K11 M11 K13 M13 J9:K9 M9:N9 K5 M5 K7 M7 J21:K21 M21:N21 K17 M17 K19 M19 J33:K33 M33:N33 K29 M29 K31 M31 F9:G9 J27:K27 D5 F5 D7 F7 C21:D21 F21:G21 D17 F17 D19 F19 C27:D27 F27:G27 D23 F23 D25 F25 C15:D15 F15:G15 D11 F11 D13 F13 C33:D33 F33:G33 D29 F29 D31 F31 T27:U27 C9:D9 R23 T23 R25 T25 Q15:R15 T15:U15 R11 T11 R13 T13 Q9:R9 T9:U9 R5 T5 R7 T7 Q21:R21 T21:U21 R17 T17 R19 T19 Q33:R33 Q27:R27 R29 T29 R31 T31 M27:N27 T33:U33" xr:uid="{C3CF68BC-3199-4302-9F1D-6AC7D4F66F85}">
      <formula1>"キケン, 失格"</formula1>
    </dataValidation>
    <dataValidation type="list" allowBlank="1" showInputMessage="1" showErrorMessage="1" sqref="D4 D6 D8 D10 D12 D14 D16 D18 D20 D22 D24 D26 D28 D30 D32 F32 F30 F28 F26 F24 F22 F20 F18 F16 F14 F12 F10 F8 F6 F4 K4 K6 K8 K10 K12 K14 K16 K18 K20 K22 K24 K26 K28 K30 K32 M4 M6 M8 M10 M12 M14 M16 M18 M20 M22 M24 M26 M28 M30 M32 R32 R30 R28 R26 R24 R22 R20 R18 R16 R14 R12 R10 R8 R6 R4 T4 T6 T8 T10 T12 T14 T16 T18 T20 T22 T24 T26 T28 T30 T32" xr:uid="{AC5AA6B2-F779-467C-8E3E-D6F14D6AA734}">
      <formula1>$X$4:$X$33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B976-67C9-43FF-A862-DF373A3BC81B}">
  <sheetPr codeName="Sheet10">
    <tabColor rgb="FF0070C0"/>
  </sheetPr>
  <dimension ref="A1:WNT151"/>
  <sheetViews>
    <sheetView showGridLines="0" zoomScale="70" zoomScaleNormal="70" workbookViewId="0"/>
  </sheetViews>
  <sheetFormatPr defaultColWidth="0.1796875" defaultRowHeight="13.5" customHeight="1" zeroHeight="1" x14ac:dyDescent="0.15"/>
  <cols>
    <col min="1" max="1" width="2.6328125" style="67" customWidth="1"/>
    <col min="2" max="2" width="11.7265625" style="67" customWidth="1"/>
    <col min="3" max="8" width="10.90625" style="67" customWidth="1"/>
    <col min="9" max="9" width="10" style="67" customWidth="1"/>
    <col min="10" max="10" width="6.54296875" style="67" customWidth="1"/>
    <col min="11" max="11" width="2.6328125" style="67" customWidth="1"/>
    <col min="12" max="12" width="21.7265625" style="67" hidden="1" customWidth="1"/>
    <col min="13" max="21" width="12.6328125" style="67" hidden="1" customWidth="1"/>
    <col min="22" max="24" width="12.6328125" style="68" hidden="1" customWidth="1"/>
    <col min="25" max="53" width="12.6328125" style="67" hidden="1" customWidth="1"/>
    <col min="54" max="58" width="10.90625" style="67" hidden="1" customWidth="1"/>
    <col min="59" max="59" width="10" style="67" hidden="1" customWidth="1"/>
    <col min="60" max="60" width="6.54296875" style="67" hidden="1" customWidth="1"/>
    <col min="61" max="307" width="0" style="67" hidden="1" customWidth="1"/>
    <col min="308" max="308" width="11.7265625" style="67" hidden="1" customWidth="1"/>
    <col min="309" max="314" width="10.90625" style="67" hidden="1" customWidth="1"/>
    <col min="315" max="315" width="10" style="67" hidden="1" customWidth="1"/>
    <col min="316" max="316" width="6.54296875" style="67" hidden="1" customWidth="1"/>
    <col min="317" max="563" width="0" style="67" hidden="1" customWidth="1"/>
    <col min="564" max="564" width="11.7265625" style="67" hidden="1" customWidth="1"/>
    <col min="565" max="570" width="10.90625" style="67" hidden="1" customWidth="1"/>
    <col min="571" max="571" width="10" style="67" hidden="1" customWidth="1"/>
    <col min="572" max="572" width="6.54296875" style="67" hidden="1" customWidth="1"/>
    <col min="573" max="819" width="0" style="67" hidden="1" customWidth="1"/>
    <col min="820" max="820" width="11.7265625" style="67" hidden="1" customWidth="1"/>
    <col min="821" max="826" width="10.90625" style="67" hidden="1" customWidth="1"/>
    <col min="827" max="827" width="10" style="67" hidden="1" customWidth="1"/>
    <col min="828" max="828" width="6.54296875" style="67" hidden="1" customWidth="1"/>
    <col min="829" max="1075" width="0" style="67" hidden="1" customWidth="1"/>
    <col min="1076" max="1076" width="11.7265625" style="67" hidden="1" customWidth="1"/>
    <col min="1077" max="1082" width="10.90625" style="67" hidden="1" customWidth="1"/>
    <col min="1083" max="1083" width="10" style="67" hidden="1" customWidth="1"/>
    <col min="1084" max="1084" width="6.54296875" style="67" hidden="1" customWidth="1"/>
    <col min="1085" max="1331" width="0" style="67" hidden="1" customWidth="1"/>
    <col min="1332" max="1332" width="11.7265625" style="67" hidden="1" customWidth="1"/>
    <col min="1333" max="1338" width="10.90625" style="67" hidden="1" customWidth="1"/>
    <col min="1339" max="1339" width="10" style="67" hidden="1" customWidth="1"/>
    <col min="1340" max="1340" width="6.54296875" style="67" hidden="1" customWidth="1"/>
    <col min="1341" max="1587" width="0" style="67" hidden="1" customWidth="1"/>
    <col min="1588" max="1588" width="11.7265625" style="67" hidden="1" customWidth="1"/>
    <col min="1589" max="1594" width="10.90625" style="67" hidden="1" customWidth="1"/>
    <col min="1595" max="1595" width="10" style="67" hidden="1" customWidth="1"/>
    <col min="1596" max="1596" width="6.54296875" style="67" hidden="1" customWidth="1"/>
    <col min="1597" max="1843" width="0" style="67" hidden="1" customWidth="1"/>
    <col min="1844" max="1844" width="11.7265625" style="67" hidden="1" customWidth="1"/>
    <col min="1845" max="1850" width="10.90625" style="67" hidden="1" customWidth="1"/>
    <col min="1851" max="1851" width="10" style="67" hidden="1" customWidth="1"/>
    <col min="1852" max="1852" width="6.54296875" style="67" hidden="1" customWidth="1"/>
    <col min="1853" max="2099" width="0" style="67" hidden="1" customWidth="1"/>
    <col min="2100" max="2100" width="11.7265625" style="67" hidden="1" customWidth="1"/>
    <col min="2101" max="2106" width="10.90625" style="67" hidden="1" customWidth="1"/>
    <col min="2107" max="2107" width="10" style="67" hidden="1" customWidth="1"/>
    <col min="2108" max="2108" width="6.54296875" style="67" hidden="1" customWidth="1"/>
    <col min="2109" max="2355" width="0" style="67" hidden="1" customWidth="1"/>
    <col min="2356" max="2356" width="11.7265625" style="67" hidden="1" customWidth="1"/>
    <col min="2357" max="2362" width="10.90625" style="67" hidden="1" customWidth="1"/>
    <col min="2363" max="2363" width="10" style="67" hidden="1" customWidth="1"/>
    <col min="2364" max="2364" width="6.54296875" style="67" hidden="1" customWidth="1"/>
    <col min="2365" max="2611" width="0" style="67" hidden="1" customWidth="1"/>
    <col min="2612" max="2612" width="11.7265625" style="67" hidden="1" customWidth="1"/>
    <col min="2613" max="2618" width="10.90625" style="67" hidden="1" customWidth="1"/>
    <col min="2619" max="2619" width="10" style="67" hidden="1" customWidth="1"/>
    <col min="2620" max="2620" width="6.54296875" style="67" hidden="1" customWidth="1"/>
    <col min="2621" max="2867" width="0" style="67" hidden="1" customWidth="1"/>
    <col min="2868" max="2868" width="11.7265625" style="67" hidden="1" customWidth="1"/>
    <col min="2869" max="2874" width="10.90625" style="67" hidden="1" customWidth="1"/>
    <col min="2875" max="2875" width="10" style="67" hidden="1" customWidth="1"/>
    <col min="2876" max="2876" width="6.54296875" style="67" hidden="1" customWidth="1"/>
    <col min="2877" max="3123" width="0" style="67" hidden="1" customWidth="1"/>
    <col min="3124" max="3124" width="11.7265625" style="67" hidden="1" customWidth="1"/>
    <col min="3125" max="3130" width="10.90625" style="67" hidden="1" customWidth="1"/>
    <col min="3131" max="3131" width="10" style="67" hidden="1" customWidth="1"/>
    <col min="3132" max="3132" width="6.54296875" style="67" hidden="1" customWidth="1"/>
    <col min="3133" max="3379" width="0" style="67" hidden="1" customWidth="1"/>
    <col min="3380" max="3380" width="11.7265625" style="67" hidden="1" customWidth="1"/>
    <col min="3381" max="3386" width="10.90625" style="67" hidden="1" customWidth="1"/>
    <col min="3387" max="3387" width="10" style="67" hidden="1" customWidth="1"/>
    <col min="3388" max="3388" width="6.54296875" style="67" hidden="1" customWidth="1"/>
    <col min="3389" max="3635" width="0" style="67" hidden="1" customWidth="1"/>
    <col min="3636" max="3636" width="11.7265625" style="67" hidden="1" customWidth="1"/>
    <col min="3637" max="3642" width="10.90625" style="67" hidden="1" customWidth="1"/>
    <col min="3643" max="3643" width="10" style="67" hidden="1" customWidth="1"/>
    <col min="3644" max="3644" width="6.54296875" style="67" hidden="1" customWidth="1"/>
    <col min="3645" max="3891" width="0" style="67" hidden="1" customWidth="1"/>
    <col min="3892" max="3892" width="11.7265625" style="67" hidden="1" customWidth="1"/>
    <col min="3893" max="3898" width="10.90625" style="67" hidden="1" customWidth="1"/>
    <col min="3899" max="3899" width="10" style="67" hidden="1" customWidth="1"/>
    <col min="3900" max="3900" width="6.54296875" style="67" hidden="1" customWidth="1"/>
    <col min="3901" max="4147" width="0" style="67" hidden="1" customWidth="1"/>
    <col min="4148" max="4148" width="11.7265625" style="67" hidden="1" customWidth="1"/>
    <col min="4149" max="4154" width="10.90625" style="67" hidden="1" customWidth="1"/>
    <col min="4155" max="4155" width="10" style="67" hidden="1" customWidth="1"/>
    <col min="4156" max="4156" width="6.54296875" style="67" hidden="1" customWidth="1"/>
    <col min="4157" max="4403" width="0" style="67" hidden="1" customWidth="1"/>
    <col min="4404" max="4404" width="11.7265625" style="67" hidden="1" customWidth="1"/>
    <col min="4405" max="4410" width="10.90625" style="67" hidden="1" customWidth="1"/>
    <col min="4411" max="4411" width="10" style="67" hidden="1" customWidth="1"/>
    <col min="4412" max="4412" width="6.54296875" style="67" hidden="1" customWidth="1"/>
    <col min="4413" max="4659" width="0" style="67" hidden="1" customWidth="1"/>
    <col min="4660" max="4660" width="11.7265625" style="67" hidden="1" customWidth="1"/>
    <col min="4661" max="4666" width="10.90625" style="67" hidden="1" customWidth="1"/>
    <col min="4667" max="4667" width="10" style="67" hidden="1" customWidth="1"/>
    <col min="4668" max="4668" width="6.54296875" style="67" hidden="1" customWidth="1"/>
    <col min="4669" max="4915" width="0" style="67" hidden="1" customWidth="1"/>
    <col min="4916" max="4916" width="11.7265625" style="67" hidden="1" customWidth="1"/>
    <col min="4917" max="4922" width="10.90625" style="67" hidden="1" customWidth="1"/>
    <col min="4923" max="4923" width="10" style="67" hidden="1" customWidth="1"/>
    <col min="4924" max="4924" width="6.54296875" style="67" hidden="1" customWidth="1"/>
    <col min="4925" max="5171" width="0" style="67" hidden="1" customWidth="1"/>
    <col min="5172" max="5172" width="11.7265625" style="67" hidden="1" customWidth="1"/>
    <col min="5173" max="5178" width="10.90625" style="67" hidden="1" customWidth="1"/>
    <col min="5179" max="5179" width="10" style="67" hidden="1" customWidth="1"/>
    <col min="5180" max="5180" width="6.54296875" style="67" hidden="1" customWidth="1"/>
    <col min="5181" max="5427" width="0" style="67" hidden="1" customWidth="1"/>
    <col min="5428" max="5428" width="11.7265625" style="67" hidden="1" customWidth="1"/>
    <col min="5429" max="5434" width="10.90625" style="67" hidden="1" customWidth="1"/>
    <col min="5435" max="5435" width="10" style="67" hidden="1" customWidth="1"/>
    <col min="5436" max="5436" width="6.54296875" style="67" hidden="1" customWidth="1"/>
    <col min="5437" max="5683" width="0" style="67" hidden="1" customWidth="1"/>
    <col min="5684" max="5684" width="11.7265625" style="67" hidden="1" customWidth="1"/>
    <col min="5685" max="5690" width="10.90625" style="67" hidden="1" customWidth="1"/>
    <col min="5691" max="5691" width="10" style="67" hidden="1" customWidth="1"/>
    <col min="5692" max="5692" width="6.54296875" style="67" hidden="1" customWidth="1"/>
    <col min="5693" max="5939" width="0" style="67" hidden="1" customWidth="1"/>
    <col min="5940" max="5940" width="11.7265625" style="67" hidden="1" customWidth="1"/>
    <col min="5941" max="5946" width="10.90625" style="67" hidden="1" customWidth="1"/>
    <col min="5947" max="5947" width="10" style="67" hidden="1" customWidth="1"/>
    <col min="5948" max="5948" width="6.54296875" style="67" hidden="1" customWidth="1"/>
    <col min="5949" max="6195" width="0" style="67" hidden="1" customWidth="1"/>
    <col min="6196" max="6196" width="11.7265625" style="67" hidden="1" customWidth="1"/>
    <col min="6197" max="6202" width="10.90625" style="67" hidden="1" customWidth="1"/>
    <col min="6203" max="6203" width="10" style="67" hidden="1" customWidth="1"/>
    <col min="6204" max="6204" width="6.54296875" style="67" hidden="1" customWidth="1"/>
    <col min="6205" max="6451" width="0" style="67" hidden="1" customWidth="1"/>
    <col min="6452" max="6452" width="11.7265625" style="67" hidden="1" customWidth="1"/>
    <col min="6453" max="6458" width="10.90625" style="67" hidden="1" customWidth="1"/>
    <col min="6459" max="6459" width="10" style="67" hidden="1" customWidth="1"/>
    <col min="6460" max="6460" width="6.54296875" style="67" hidden="1" customWidth="1"/>
    <col min="6461" max="6707" width="0" style="67" hidden="1" customWidth="1"/>
    <col min="6708" max="6708" width="11.7265625" style="67" hidden="1" customWidth="1"/>
    <col min="6709" max="6714" width="10.90625" style="67" hidden="1" customWidth="1"/>
    <col min="6715" max="6715" width="10" style="67" hidden="1" customWidth="1"/>
    <col min="6716" max="6716" width="6.54296875" style="67" hidden="1" customWidth="1"/>
    <col min="6717" max="6963" width="0" style="67" hidden="1" customWidth="1"/>
    <col min="6964" max="6964" width="11.7265625" style="67" hidden="1" customWidth="1"/>
    <col min="6965" max="6970" width="10.90625" style="67" hidden="1" customWidth="1"/>
    <col min="6971" max="6971" width="10" style="67" hidden="1" customWidth="1"/>
    <col min="6972" max="6972" width="6.54296875" style="67" hidden="1" customWidth="1"/>
    <col min="6973" max="7219" width="0" style="67" hidden="1" customWidth="1"/>
    <col min="7220" max="7220" width="11.7265625" style="67" hidden="1" customWidth="1"/>
    <col min="7221" max="7226" width="10.90625" style="67" hidden="1" customWidth="1"/>
    <col min="7227" max="7227" width="10" style="67" hidden="1" customWidth="1"/>
    <col min="7228" max="7228" width="6.54296875" style="67" hidden="1" customWidth="1"/>
    <col min="7229" max="7475" width="0" style="67" hidden="1" customWidth="1"/>
    <col min="7476" max="7476" width="11.7265625" style="67" hidden="1" customWidth="1"/>
    <col min="7477" max="7482" width="10.90625" style="67" hidden="1" customWidth="1"/>
    <col min="7483" max="7483" width="10" style="67" hidden="1" customWidth="1"/>
    <col min="7484" max="7484" width="6.54296875" style="67" hidden="1" customWidth="1"/>
    <col min="7485" max="7731" width="0" style="67" hidden="1" customWidth="1"/>
    <col min="7732" max="7732" width="11.7265625" style="67" hidden="1" customWidth="1"/>
    <col min="7733" max="7738" width="10.90625" style="67" hidden="1" customWidth="1"/>
    <col min="7739" max="7739" width="10" style="67" hidden="1" customWidth="1"/>
    <col min="7740" max="7740" width="6.54296875" style="67" hidden="1" customWidth="1"/>
    <col min="7741" max="7987" width="0" style="67" hidden="1" customWidth="1"/>
    <col min="7988" max="7988" width="11.7265625" style="67" hidden="1" customWidth="1"/>
    <col min="7989" max="7994" width="10.90625" style="67" hidden="1" customWidth="1"/>
    <col min="7995" max="7995" width="10" style="67" hidden="1" customWidth="1"/>
    <col min="7996" max="7996" width="6.54296875" style="67" hidden="1" customWidth="1"/>
    <col min="7997" max="8243" width="0" style="67" hidden="1" customWidth="1"/>
    <col min="8244" max="8244" width="11.7265625" style="67" hidden="1" customWidth="1"/>
    <col min="8245" max="8250" width="10.90625" style="67" hidden="1" customWidth="1"/>
    <col min="8251" max="8251" width="10" style="67" hidden="1" customWidth="1"/>
    <col min="8252" max="8252" width="6.54296875" style="67" hidden="1" customWidth="1"/>
    <col min="8253" max="8499" width="0" style="67" hidden="1" customWidth="1"/>
    <col min="8500" max="8500" width="11.7265625" style="67" hidden="1" customWidth="1"/>
    <col min="8501" max="8506" width="10.90625" style="67" hidden="1" customWidth="1"/>
    <col min="8507" max="8507" width="10" style="67" hidden="1" customWidth="1"/>
    <col min="8508" max="8508" width="6.54296875" style="67" hidden="1" customWidth="1"/>
    <col min="8509" max="8755" width="0" style="67" hidden="1" customWidth="1"/>
    <col min="8756" max="8756" width="11.7265625" style="67" hidden="1" customWidth="1"/>
    <col min="8757" max="8762" width="10.90625" style="67" hidden="1" customWidth="1"/>
    <col min="8763" max="8763" width="10" style="67" hidden="1" customWidth="1"/>
    <col min="8764" max="8764" width="6.54296875" style="67" hidden="1" customWidth="1"/>
    <col min="8765" max="9011" width="0" style="67" hidden="1" customWidth="1"/>
    <col min="9012" max="9012" width="11.7265625" style="67" hidden="1" customWidth="1"/>
    <col min="9013" max="9018" width="10.90625" style="67" hidden="1" customWidth="1"/>
    <col min="9019" max="9019" width="10" style="67" hidden="1" customWidth="1"/>
    <col min="9020" max="9020" width="6.54296875" style="67" hidden="1" customWidth="1"/>
    <col min="9021" max="9267" width="0" style="67" hidden="1" customWidth="1"/>
    <col min="9268" max="9268" width="11.7265625" style="67" hidden="1" customWidth="1"/>
    <col min="9269" max="9274" width="10.90625" style="67" hidden="1" customWidth="1"/>
    <col min="9275" max="9275" width="10" style="67" hidden="1" customWidth="1"/>
    <col min="9276" max="9276" width="6.54296875" style="67" hidden="1" customWidth="1"/>
    <col min="9277" max="9523" width="0" style="67" hidden="1" customWidth="1"/>
    <col min="9524" max="9524" width="11.7265625" style="67" hidden="1" customWidth="1"/>
    <col min="9525" max="9530" width="10.90625" style="67" hidden="1" customWidth="1"/>
    <col min="9531" max="9531" width="10" style="67" hidden="1" customWidth="1"/>
    <col min="9532" max="9532" width="6.54296875" style="67" hidden="1" customWidth="1"/>
    <col min="9533" max="9779" width="0" style="67" hidden="1" customWidth="1"/>
    <col min="9780" max="9780" width="11.7265625" style="67" hidden="1" customWidth="1"/>
    <col min="9781" max="9786" width="10.90625" style="67" hidden="1" customWidth="1"/>
    <col min="9787" max="9787" width="10" style="67" hidden="1" customWidth="1"/>
    <col min="9788" max="9788" width="6.54296875" style="67" hidden="1" customWidth="1"/>
    <col min="9789" max="10035" width="0" style="67" hidden="1" customWidth="1"/>
    <col min="10036" max="10036" width="11.7265625" style="67" hidden="1" customWidth="1"/>
    <col min="10037" max="10042" width="10.90625" style="67" hidden="1" customWidth="1"/>
    <col min="10043" max="10043" width="10" style="67" hidden="1" customWidth="1"/>
    <col min="10044" max="10044" width="6.54296875" style="67" hidden="1" customWidth="1"/>
    <col min="10045" max="10291" width="0" style="67" hidden="1" customWidth="1"/>
    <col min="10292" max="10292" width="11.7265625" style="67" hidden="1" customWidth="1"/>
    <col min="10293" max="10298" width="10.90625" style="67" hidden="1" customWidth="1"/>
    <col min="10299" max="10299" width="10" style="67" hidden="1" customWidth="1"/>
    <col min="10300" max="10300" width="6.54296875" style="67" hidden="1" customWidth="1"/>
    <col min="10301" max="10547" width="0" style="67" hidden="1" customWidth="1"/>
    <col min="10548" max="10548" width="11.7265625" style="67" hidden="1" customWidth="1"/>
    <col min="10549" max="10554" width="10.90625" style="67" hidden="1" customWidth="1"/>
    <col min="10555" max="10555" width="10" style="67" hidden="1" customWidth="1"/>
    <col min="10556" max="10556" width="6.54296875" style="67" hidden="1" customWidth="1"/>
    <col min="10557" max="10803" width="0" style="67" hidden="1" customWidth="1"/>
    <col min="10804" max="10804" width="11.7265625" style="67" hidden="1" customWidth="1"/>
    <col min="10805" max="10810" width="10.90625" style="67" hidden="1" customWidth="1"/>
    <col min="10811" max="10811" width="10" style="67" hidden="1" customWidth="1"/>
    <col min="10812" max="10812" width="6.54296875" style="67" hidden="1" customWidth="1"/>
    <col min="10813" max="11059" width="0" style="67" hidden="1" customWidth="1"/>
    <col min="11060" max="11060" width="11.7265625" style="67" hidden="1" customWidth="1"/>
    <col min="11061" max="11066" width="10.90625" style="67" hidden="1" customWidth="1"/>
    <col min="11067" max="11067" width="10" style="67" hidden="1" customWidth="1"/>
    <col min="11068" max="11068" width="6.54296875" style="67" hidden="1" customWidth="1"/>
    <col min="11069" max="11315" width="0" style="67" hidden="1" customWidth="1"/>
    <col min="11316" max="11316" width="11.7265625" style="67" hidden="1" customWidth="1"/>
    <col min="11317" max="11322" width="10.90625" style="67" hidden="1" customWidth="1"/>
    <col min="11323" max="11323" width="10" style="67" hidden="1" customWidth="1"/>
    <col min="11324" max="11324" width="6.54296875" style="67" hidden="1" customWidth="1"/>
    <col min="11325" max="11571" width="0" style="67" hidden="1" customWidth="1"/>
    <col min="11572" max="11572" width="11.7265625" style="67" hidden="1" customWidth="1"/>
    <col min="11573" max="11578" width="10.90625" style="67" hidden="1" customWidth="1"/>
    <col min="11579" max="11579" width="10" style="67" hidden="1" customWidth="1"/>
    <col min="11580" max="11580" width="6.54296875" style="67" hidden="1" customWidth="1"/>
    <col min="11581" max="11827" width="0" style="67" hidden="1" customWidth="1"/>
    <col min="11828" max="11828" width="11.7265625" style="67" hidden="1" customWidth="1"/>
    <col min="11829" max="11834" width="10.90625" style="67" hidden="1" customWidth="1"/>
    <col min="11835" max="11835" width="10" style="67" hidden="1" customWidth="1"/>
    <col min="11836" max="11836" width="6.54296875" style="67" hidden="1" customWidth="1"/>
    <col min="11837" max="12083" width="0" style="67" hidden="1" customWidth="1"/>
    <col min="12084" max="12084" width="11.7265625" style="67" hidden="1" customWidth="1"/>
    <col min="12085" max="12090" width="10.90625" style="67" hidden="1" customWidth="1"/>
    <col min="12091" max="12091" width="10" style="67" hidden="1" customWidth="1"/>
    <col min="12092" max="12092" width="6.54296875" style="67" hidden="1" customWidth="1"/>
    <col min="12093" max="12339" width="0" style="67" hidden="1" customWidth="1"/>
    <col min="12340" max="12340" width="11.7265625" style="67" hidden="1" customWidth="1"/>
    <col min="12341" max="12346" width="10.90625" style="67" hidden="1" customWidth="1"/>
    <col min="12347" max="12347" width="10" style="67" hidden="1" customWidth="1"/>
    <col min="12348" max="12348" width="6.54296875" style="67" hidden="1" customWidth="1"/>
    <col min="12349" max="12595" width="0" style="67" hidden="1" customWidth="1"/>
    <col min="12596" max="12596" width="11.7265625" style="67" hidden="1" customWidth="1"/>
    <col min="12597" max="12602" width="10.90625" style="67" hidden="1" customWidth="1"/>
    <col min="12603" max="12603" width="10" style="67" hidden="1" customWidth="1"/>
    <col min="12604" max="12604" width="6.54296875" style="67" hidden="1" customWidth="1"/>
    <col min="12605" max="12851" width="0" style="67" hidden="1" customWidth="1"/>
    <col min="12852" max="12852" width="11.7265625" style="67" hidden="1" customWidth="1"/>
    <col min="12853" max="12858" width="10.90625" style="67" hidden="1" customWidth="1"/>
    <col min="12859" max="12859" width="10" style="67" hidden="1" customWidth="1"/>
    <col min="12860" max="12860" width="6.54296875" style="67" hidden="1" customWidth="1"/>
    <col min="12861" max="13107" width="0" style="67" hidden="1" customWidth="1"/>
    <col min="13108" max="13108" width="11.7265625" style="67" hidden="1" customWidth="1"/>
    <col min="13109" max="13114" width="10.90625" style="67" hidden="1" customWidth="1"/>
    <col min="13115" max="13115" width="10" style="67" hidden="1" customWidth="1"/>
    <col min="13116" max="13116" width="6.54296875" style="67" hidden="1" customWidth="1"/>
    <col min="13117" max="13363" width="0" style="67" hidden="1" customWidth="1"/>
    <col min="13364" max="13364" width="11.7265625" style="67" hidden="1" customWidth="1"/>
    <col min="13365" max="13370" width="10.90625" style="67" hidden="1" customWidth="1"/>
    <col min="13371" max="13371" width="10" style="67" hidden="1" customWidth="1"/>
    <col min="13372" max="13372" width="6.54296875" style="67" hidden="1" customWidth="1"/>
    <col min="13373" max="13619" width="0" style="67" hidden="1" customWidth="1"/>
    <col min="13620" max="13620" width="11.7265625" style="67" hidden="1" customWidth="1"/>
    <col min="13621" max="13626" width="10.90625" style="67" hidden="1" customWidth="1"/>
    <col min="13627" max="13627" width="10" style="67" hidden="1" customWidth="1"/>
    <col min="13628" max="13628" width="6.54296875" style="67" hidden="1" customWidth="1"/>
    <col min="13629" max="13875" width="0" style="67" hidden="1" customWidth="1"/>
    <col min="13876" max="13876" width="11.7265625" style="67" hidden="1" customWidth="1"/>
    <col min="13877" max="13882" width="10.90625" style="67" hidden="1" customWidth="1"/>
    <col min="13883" max="13883" width="10" style="67" hidden="1" customWidth="1"/>
    <col min="13884" max="13884" width="6.54296875" style="67" hidden="1" customWidth="1"/>
    <col min="13885" max="14131" width="0" style="67" hidden="1" customWidth="1"/>
    <col min="14132" max="14132" width="11.7265625" style="67" hidden="1" customWidth="1"/>
    <col min="14133" max="14138" width="10.90625" style="67" hidden="1" customWidth="1"/>
    <col min="14139" max="14139" width="10" style="67" hidden="1" customWidth="1"/>
    <col min="14140" max="14140" width="6.54296875" style="67" hidden="1" customWidth="1"/>
    <col min="14141" max="14387" width="0" style="67" hidden="1" customWidth="1"/>
    <col min="14388" max="14388" width="11.7265625" style="67" hidden="1" customWidth="1"/>
    <col min="14389" max="14394" width="10.90625" style="67" hidden="1" customWidth="1"/>
    <col min="14395" max="14395" width="10" style="67" hidden="1" customWidth="1"/>
    <col min="14396" max="14396" width="6.54296875" style="67" hidden="1" customWidth="1"/>
    <col min="14397" max="14643" width="0" style="67" hidden="1" customWidth="1"/>
    <col min="14644" max="14644" width="11.7265625" style="67" hidden="1" customWidth="1"/>
    <col min="14645" max="14650" width="10.90625" style="67" hidden="1" customWidth="1"/>
    <col min="14651" max="14651" width="10" style="67" hidden="1" customWidth="1"/>
    <col min="14652" max="14652" width="6.54296875" style="67" hidden="1" customWidth="1"/>
    <col min="14653" max="14899" width="0" style="67" hidden="1" customWidth="1"/>
    <col min="14900" max="14900" width="11.7265625" style="67" hidden="1" customWidth="1"/>
    <col min="14901" max="14906" width="10.90625" style="67" hidden="1" customWidth="1"/>
    <col min="14907" max="14907" width="10" style="67" hidden="1" customWidth="1"/>
    <col min="14908" max="14908" width="6.54296875" style="67" hidden="1" customWidth="1"/>
    <col min="14909" max="15155" width="0" style="67" hidden="1" customWidth="1"/>
    <col min="15156" max="15156" width="11.7265625" style="67" hidden="1" customWidth="1"/>
    <col min="15157" max="15162" width="10.90625" style="67" hidden="1" customWidth="1"/>
    <col min="15163" max="15163" width="10" style="67" hidden="1" customWidth="1"/>
    <col min="15164" max="15164" width="6.54296875" style="67" hidden="1" customWidth="1"/>
    <col min="15165" max="15411" width="0" style="67" hidden="1" customWidth="1"/>
    <col min="15412" max="15412" width="11.7265625" style="67" hidden="1" customWidth="1"/>
    <col min="15413" max="15418" width="10.90625" style="67" hidden="1" customWidth="1"/>
    <col min="15419" max="15419" width="10" style="67" hidden="1" customWidth="1"/>
    <col min="15420" max="15420" width="6.54296875" style="67" hidden="1" customWidth="1"/>
    <col min="15421" max="15667" width="0" style="67" hidden="1" customWidth="1"/>
    <col min="15668" max="15668" width="11.7265625" style="67" hidden="1" customWidth="1"/>
    <col min="15669" max="15674" width="10.90625" style="67" hidden="1" customWidth="1"/>
    <col min="15675" max="15675" width="10" style="67" hidden="1" customWidth="1"/>
    <col min="15676" max="15676" width="6.54296875" style="67" hidden="1" customWidth="1"/>
    <col min="15677" max="15923" width="0" style="67" hidden="1" customWidth="1"/>
    <col min="15924" max="15924" width="11.7265625" style="67" hidden="1" customWidth="1"/>
    <col min="15925" max="15930" width="10.90625" style="67" hidden="1" customWidth="1"/>
    <col min="15931" max="15931" width="10" style="67" hidden="1" customWidth="1"/>
    <col min="15932" max="15932" width="6.54296875" style="67" hidden="1" customWidth="1"/>
    <col min="15933" max="16384" width="0" style="67" hidden="1" customWidth="1"/>
  </cols>
  <sheetData>
    <row r="1" spans="1:37" s="25" customFormat="1" ht="18.75" x14ac:dyDescent="0.15">
      <c r="A1" s="13"/>
      <c r="D1" s="24"/>
      <c r="F1" s="24"/>
      <c r="K1" s="13"/>
      <c r="L1" s="24"/>
      <c r="N1" s="24"/>
    </row>
    <row r="2" spans="1:37" ht="26.25" customHeight="1" x14ac:dyDescent="0.15">
      <c r="B2" s="266" t="str">
        <f>基本情報!A2&amp;基本情報!C2&amp;基本情報!D2</f>
        <v>関東大学バドミントンリーグ戦</v>
      </c>
      <c r="C2" s="266"/>
      <c r="D2" s="266"/>
      <c r="E2" s="266"/>
      <c r="F2" s="266"/>
      <c r="G2" s="266"/>
      <c r="H2" s="266"/>
      <c r="I2" s="266"/>
      <c r="J2" s="266"/>
    </row>
    <row r="3" spans="1:37" ht="26.25" customHeight="1" thickBot="1" x14ac:dyDescent="0.2">
      <c r="B3" s="267" t="str">
        <f>基本情報!B3</f>
        <v>　</v>
      </c>
      <c r="C3" s="267"/>
      <c r="D3" s="267"/>
      <c r="E3" s="267"/>
      <c r="F3" s="267"/>
      <c r="G3" s="267"/>
      <c r="H3" s="267"/>
      <c r="I3" s="267"/>
      <c r="J3" s="267"/>
      <c r="T3" s="262"/>
      <c r="U3" s="262"/>
    </row>
    <row r="4" spans="1:37" ht="52.5" customHeight="1" thickBot="1" x14ac:dyDescent="0.2">
      <c r="B4" s="69" t="str">
        <f>基本情報!C4&amp;基本情報!D4&amp;"部"&amp;基本情報!F4</f>
        <v>部</v>
      </c>
      <c r="C4" s="26">
        <f>基本情報!B8</f>
        <v>0</v>
      </c>
      <c r="D4" s="27">
        <f>基本情報!B9</f>
        <v>0</v>
      </c>
      <c r="E4" s="27">
        <f>基本情報!B10</f>
        <v>0</v>
      </c>
      <c r="F4" s="27">
        <f>基本情報!B11</f>
        <v>0</v>
      </c>
      <c r="G4" s="27">
        <f>基本情報!B12</f>
        <v>0</v>
      </c>
      <c r="H4" s="70">
        <f>基本情報!B13</f>
        <v>0</v>
      </c>
      <c r="I4" s="28" t="s">
        <v>28</v>
      </c>
      <c r="J4" s="71" t="s">
        <v>29</v>
      </c>
      <c r="L4" s="93" t="s">
        <v>107</v>
      </c>
      <c r="M4" s="93" t="s">
        <v>108</v>
      </c>
      <c r="N4" s="93" t="s">
        <v>109</v>
      </c>
      <c r="O4" s="93" t="s">
        <v>110</v>
      </c>
      <c r="P4" s="93" t="s">
        <v>111</v>
      </c>
      <c r="Q4" s="44" t="s">
        <v>112</v>
      </c>
      <c r="S4" s="44" t="s">
        <v>115</v>
      </c>
      <c r="T4" s="44" t="s">
        <v>116</v>
      </c>
      <c r="U4" s="98" t="s">
        <v>137</v>
      </c>
      <c r="V4" s="44" t="s">
        <v>117</v>
      </c>
      <c r="W4" s="44" t="s">
        <v>118</v>
      </c>
      <c r="X4" s="98" t="s">
        <v>138</v>
      </c>
      <c r="Y4" s="44" t="s">
        <v>119</v>
      </c>
      <c r="Z4" s="44" t="s">
        <v>120</v>
      </c>
      <c r="AA4" s="98" t="s">
        <v>139</v>
      </c>
      <c r="AB4" s="44" t="s">
        <v>121</v>
      </c>
      <c r="AC4" s="44" t="s">
        <v>122</v>
      </c>
      <c r="AD4" s="44" t="s">
        <v>123</v>
      </c>
      <c r="AE4" s="44" t="s">
        <v>124</v>
      </c>
      <c r="AF4" s="44" t="s">
        <v>125</v>
      </c>
      <c r="AG4" s="44" t="s">
        <v>126</v>
      </c>
      <c r="AH4" s="44" t="s">
        <v>127</v>
      </c>
      <c r="AI4" s="44" t="s">
        <v>128</v>
      </c>
      <c r="AJ4" s="44" t="s">
        <v>129</v>
      </c>
      <c r="AK4" s="44" t="s">
        <v>130</v>
      </c>
    </row>
    <row r="5" spans="1:37" ht="6" customHeight="1" x14ac:dyDescent="0.15">
      <c r="B5" s="268">
        <f>C4</f>
        <v>0</v>
      </c>
      <c r="C5" s="270" t="str">
        <f>IF($V$3=0,"","E")</f>
        <v/>
      </c>
      <c r="D5" s="273" t="str">
        <f>IF(OR(C80=1,D80=1),"全対抗棄権",IF(D91="","",D91&amp;" "&amp;AK85&amp;"-"&amp;AL85))</f>
        <v/>
      </c>
      <c r="E5" s="273" t="str">
        <f>IF(OR(C80=1,E80=1),"全対抗棄権",IF(E91="","",E91&amp;" "&amp;AE85&amp;"-"&amp;AF85))</f>
        <v/>
      </c>
      <c r="F5" s="273" t="str">
        <f>IF(OR(C80=1,F80=1),"全対抗棄権",IF(F91="","",F91&amp;" "&amp;M85&amp;"-"&amp;N85))</f>
        <v/>
      </c>
      <c r="G5" s="273" t="str">
        <f>IF(OR(C80=1,G80=1),"全対抗棄権",IF(G91="","",G91&amp;" "&amp;Y85&amp;"-"&amp;Z85))</f>
        <v/>
      </c>
      <c r="H5" s="275" t="str">
        <f>IF(OR(C80=1,H80=1),"全対抗棄権",IF(H91="","",H91&amp;" "&amp;S85&amp;"-"&amp;T85))</f>
        <v/>
      </c>
      <c r="I5" s="277" t="str">
        <f>"M:"&amp;O5</f>
        <v>M:0</v>
      </c>
      <c r="J5" s="279">
        <f>AK5</f>
        <v>1</v>
      </c>
      <c r="L5" s="263">
        <f>COUNTIF(C91:H91,"○")</f>
        <v>0</v>
      </c>
      <c r="M5" s="263">
        <f>COUNTIF(C91:H91,"×")</f>
        <v>0</v>
      </c>
      <c r="N5" s="263">
        <f>COUNTIF(C91:H91,"△")</f>
        <v>0</v>
      </c>
      <c r="O5" s="263">
        <f>IFERROR(VLOOKUP($B5,$L$145:$M$151,2,0),0)</f>
        <v>0</v>
      </c>
      <c r="P5" s="263">
        <f>IFERROR(VLOOKUP($B5,$L$145:$O$151,4,0)-VLOOKUP($B5,$L$145:$P$151,5,0),0)</f>
        <v>0</v>
      </c>
      <c r="Q5" s="263">
        <f>IFERROR(VLOOKUP($B5,$L$145:$Q$151,6,0)-VLOOKUP($B5,$L$145:$R$151,7,0),0)</f>
        <v>0</v>
      </c>
      <c r="R5" s="263"/>
      <c r="S5" s="263">
        <f>_xlfn.RANK.EQ(L5,$L$5:$L$76)</f>
        <v>1</v>
      </c>
      <c r="T5" s="263">
        <f>IF(COUNTIF($S$5:$S$76,S5)&gt;1,1,0)</f>
        <v>1</v>
      </c>
      <c r="U5" s="265">
        <f>L5*100+O5</f>
        <v>0</v>
      </c>
      <c r="V5" s="263">
        <f>IF(T5=1,_xlfn.RANK.EQ(U5,$U$5:$U$76),0)</f>
        <v>1</v>
      </c>
      <c r="W5" s="263">
        <f>IF(V5=0,0,IF(COUNTIF($V$5:$V$76,V5)&gt;1,1,0))</f>
        <v>1</v>
      </c>
      <c r="X5" s="265">
        <f>L5*10000+O5*100+P5</f>
        <v>0</v>
      </c>
      <c r="Y5" s="263">
        <f>IF(W5=1,_xlfn.RANK.EQ(X5,$X$5:$X$76),0)</f>
        <v>1</v>
      </c>
      <c r="Z5" s="263">
        <f>IF(Y5=0,0,IF(COUNTIF($Y$5:$Y$76,Y5)&gt;1,1,0))</f>
        <v>1</v>
      </c>
      <c r="AA5" s="265">
        <f>L5*1000000+O5*10000+P5*100+Q5</f>
        <v>0</v>
      </c>
      <c r="AB5" s="263">
        <f>IF(Z5=1,_xlfn.RANK.EQ(AA5,$AA$5:$AA$76),0)</f>
        <v>1</v>
      </c>
      <c r="AC5" s="263">
        <f>IF(AB5=0,0,IF(COUNTIF($AB$5:$AB$76,AB5)&gt;1,1,0))</f>
        <v>1</v>
      </c>
      <c r="AD5" s="263">
        <f>IF(AB5=1,B5,0)</f>
        <v>0</v>
      </c>
      <c r="AE5" s="263">
        <f>IF(AC5=1,MOD(AH5,10),0)</f>
        <v>1</v>
      </c>
      <c r="AF5" s="263">
        <f>IF(AD5&lt;&gt;0,IF($AF$77="",0,IF($AF$77="○",1,-1)),0)</f>
        <v>0</v>
      </c>
      <c r="AG5" s="263">
        <f>IF(AD5&lt;&gt;0,IF(AF5=1,AE5,IF(AF5=-1,AE5+1)),0)</f>
        <v>0</v>
      </c>
      <c r="AH5" s="263" t="str">
        <f>S5&amp;V5&amp;Y5&amp;AB5</f>
        <v>1111</v>
      </c>
      <c r="AI5" s="263">
        <v>1</v>
      </c>
      <c r="AJ5" s="263" t="b">
        <f>IFERROR(IF(AG5&lt;&gt;0,AG5,RIGHTB(LEFT(AH5,FIND(0,AH5)-1),1)),FALSE)</f>
        <v>0</v>
      </c>
      <c r="AK5" s="310">
        <f>IF(AJ5=FALSE,IF(COUNTIF($L$5:$L$76,1),"",AI5),AJ5)</f>
        <v>1</v>
      </c>
    </row>
    <row r="6" spans="1:37" ht="6" customHeight="1" x14ac:dyDescent="0.15">
      <c r="B6" s="269"/>
      <c r="C6" s="271"/>
      <c r="D6" s="274"/>
      <c r="E6" s="274"/>
      <c r="F6" s="274"/>
      <c r="G6" s="274"/>
      <c r="H6" s="276"/>
      <c r="I6" s="278"/>
      <c r="J6" s="280"/>
      <c r="L6" s="263"/>
      <c r="M6" s="263"/>
      <c r="N6" s="263"/>
      <c r="O6" s="263"/>
      <c r="P6" s="263"/>
      <c r="Q6" s="263"/>
      <c r="R6" s="263"/>
      <c r="S6" s="263"/>
      <c r="T6" s="263"/>
      <c r="U6" s="265"/>
      <c r="V6" s="263"/>
      <c r="W6" s="263"/>
      <c r="X6" s="265"/>
      <c r="Y6" s="263"/>
      <c r="Z6" s="263"/>
      <c r="AA6" s="265"/>
      <c r="AB6" s="263"/>
      <c r="AC6" s="263"/>
      <c r="AD6" s="263"/>
      <c r="AE6" s="263"/>
      <c r="AF6" s="263"/>
      <c r="AG6" s="263"/>
      <c r="AH6" s="263"/>
      <c r="AI6" s="263"/>
      <c r="AJ6" s="263"/>
      <c r="AK6" s="310"/>
    </row>
    <row r="7" spans="1:37" ht="6" customHeight="1" x14ac:dyDescent="0.15">
      <c r="B7" s="269"/>
      <c r="C7" s="271"/>
      <c r="D7" s="274"/>
      <c r="E7" s="274"/>
      <c r="F7" s="274"/>
      <c r="G7" s="274"/>
      <c r="H7" s="276"/>
      <c r="I7" s="278"/>
      <c r="J7" s="280"/>
      <c r="L7" s="263"/>
      <c r="M7" s="263"/>
      <c r="N7" s="263"/>
      <c r="O7" s="263"/>
      <c r="P7" s="263"/>
      <c r="Q7" s="263"/>
      <c r="R7" s="263"/>
      <c r="S7" s="263"/>
      <c r="T7" s="263"/>
      <c r="U7" s="265"/>
      <c r="V7" s="263"/>
      <c r="W7" s="263"/>
      <c r="X7" s="265"/>
      <c r="Y7" s="263"/>
      <c r="Z7" s="263"/>
      <c r="AA7" s="265"/>
      <c r="AB7" s="263"/>
      <c r="AC7" s="263"/>
      <c r="AD7" s="263"/>
      <c r="AE7" s="263"/>
      <c r="AF7" s="263"/>
      <c r="AG7" s="263"/>
      <c r="AH7" s="263"/>
      <c r="AI7" s="263"/>
      <c r="AJ7" s="263"/>
      <c r="AK7" s="310"/>
    </row>
    <row r="8" spans="1:37" ht="6" customHeight="1" x14ac:dyDescent="0.15">
      <c r="B8" s="269"/>
      <c r="C8" s="271"/>
      <c r="D8" s="274"/>
      <c r="E8" s="274"/>
      <c r="F8" s="274"/>
      <c r="G8" s="274"/>
      <c r="H8" s="276"/>
      <c r="I8" s="278"/>
      <c r="J8" s="280"/>
      <c r="L8" s="263"/>
      <c r="M8" s="263"/>
      <c r="N8" s="263"/>
      <c r="O8" s="263"/>
      <c r="P8" s="263"/>
      <c r="Q8" s="263"/>
      <c r="R8" s="263"/>
      <c r="S8" s="263"/>
      <c r="T8" s="263"/>
      <c r="U8" s="265"/>
      <c r="V8" s="263"/>
      <c r="W8" s="263"/>
      <c r="X8" s="265"/>
      <c r="Y8" s="263"/>
      <c r="Z8" s="263"/>
      <c r="AA8" s="265"/>
      <c r="AB8" s="263"/>
      <c r="AC8" s="263"/>
      <c r="AD8" s="263"/>
      <c r="AE8" s="263"/>
      <c r="AF8" s="263"/>
      <c r="AG8" s="263"/>
      <c r="AH8" s="263"/>
      <c r="AI8" s="263"/>
      <c r="AJ8" s="263"/>
      <c r="AK8" s="310"/>
    </row>
    <row r="9" spans="1:37" ht="6" customHeight="1" x14ac:dyDescent="0.15">
      <c r="B9" s="269"/>
      <c r="C9" s="271"/>
      <c r="D9" s="274"/>
      <c r="E9" s="274"/>
      <c r="F9" s="274"/>
      <c r="G9" s="274"/>
      <c r="H9" s="276"/>
      <c r="I9" s="278" t="str">
        <f>"G:"&amp;P5</f>
        <v>G:0</v>
      </c>
      <c r="J9" s="280"/>
      <c r="L9" s="263"/>
      <c r="M9" s="263"/>
      <c r="N9" s="263"/>
      <c r="O9" s="263"/>
      <c r="P9" s="263"/>
      <c r="Q9" s="263"/>
      <c r="R9" s="263"/>
      <c r="S9" s="263"/>
      <c r="T9" s="263"/>
      <c r="U9" s="265"/>
      <c r="V9" s="263"/>
      <c r="W9" s="263"/>
      <c r="X9" s="265"/>
      <c r="Y9" s="263"/>
      <c r="Z9" s="263"/>
      <c r="AA9" s="265"/>
      <c r="AB9" s="263"/>
      <c r="AC9" s="263"/>
      <c r="AD9" s="263"/>
      <c r="AE9" s="263"/>
      <c r="AF9" s="263"/>
      <c r="AG9" s="263"/>
      <c r="AH9" s="263"/>
      <c r="AI9" s="263"/>
      <c r="AJ9" s="263"/>
      <c r="AK9" s="310"/>
    </row>
    <row r="10" spans="1:37" ht="6" customHeight="1" x14ac:dyDescent="0.15">
      <c r="B10" s="269"/>
      <c r="C10" s="271"/>
      <c r="D10" s="274"/>
      <c r="E10" s="274"/>
      <c r="F10" s="274"/>
      <c r="G10" s="274"/>
      <c r="H10" s="276"/>
      <c r="I10" s="278"/>
      <c r="J10" s="280"/>
      <c r="L10" s="263"/>
      <c r="M10" s="263"/>
      <c r="N10" s="263"/>
      <c r="O10" s="263"/>
      <c r="P10" s="263"/>
      <c r="Q10" s="263"/>
      <c r="R10" s="263"/>
      <c r="S10" s="263"/>
      <c r="T10" s="263"/>
      <c r="U10" s="265"/>
      <c r="V10" s="263"/>
      <c r="W10" s="263"/>
      <c r="X10" s="265"/>
      <c r="Y10" s="263"/>
      <c r="Z10" s="263"/>
      <c r="AA10" s="265"/>
      <c r="AB10" s="263"/>
      <c r="AC10" s="263"/>
      <c r="AD10" s="263"/>
      <c r="AE10" s="263"/>
      <c r="AF10" s="263"/>
      <c r="AG10" s="263"/>
      <c r="AH10" s="263"/>
      <c r="AI10" s="263"/>
      <c r="AJ10" s="263"/>
      <c r="AK10" s="310"/>
    </row>
    <row r="11" spans="1:37" ht="6" customHeight="1" x14ac:dyDescent="0.15">
      <c r="B11" s="269"/>
      <c r="C11" s="271"/>
      <c r="D11" s="281" t="str">
        <f>IF(OR(C80=1,D80=1),"",IF(D91="","","G："&amp;AK93&amp;"-"&amp;AL93))</f>
        <v/>
      </c>
      <c r="E11" s="281" t="str">
        <f>IF(OR(C80=1,E80=1),"",IF(E91="","","G："&amp;AE93&amp;"-"&amp;AF93))</f>
        <v/>
      </c>
      <c r="F11" s="281" t="str">
        <f>IF(OR(C80=1,F80=1),"",IF(F91="","","G："&amp;M93&amp;"-"&amp;N93))</f>
        <v/>
      </c>
      <c r="G11" s="281" t="str">
        <f>IF(OR(C80=1,G80=1),"",IF(G91="","","G："&amp;Y93&amp;"-"&amp;Z93))</f>
        <v/>
      </c>
      <c r="H11" s="283" t="str">
        <f>IF(OR(C80=1,H80=1),"",IF(H91="","","G："&amp;S116&amp;"-"&amp;T116))</f>
        <v/>
      </c>
      <c r="I11" s="278"/>
      <c r="J11" s="280"/>
      <c r="L11" s="263"/>
      <c r="M11" s="263"/>
      <c r="N11" s="263"/>
      <c r="O11" s="263"/>
      <c r="P11" s="263"/>
      <c r="Q11" s="263"/>
      <c r="R11" s="263"/>
      <c r="S11" s="263"/>
      <c r="T11" s="263"/>
      <c r="U11" s="265"/>
      <c r="V11" s="263"/>
      <c r="W11" s="263"/>
      <c r="X11" s="265"/>
      <c r="Y11" s="263"/>
      <c r="Z11" s="263"/>
      <c r="AA11" s="265"/>
      <c r="AB11" s="263"/>
      <c r="AC11" s="263"/>
      <c r="AD11" s="263"/>
      <c r="AE11" s="263"/>
      <c r="AF11" s="263"/>
      <c r="AG11" s="263"/>
      <c r="AH11" s="263"/>
      <c r="AI11" s="263"/>
      <c r="AJ11" s="263"/>
      <c r="AK11" s="310"/>
    </row>
    <row r="12" spans="1:37" ht="6" customHeight="1" x14ac:dyDescent="0.15">
      <c r="B12" s="269"/>
      <c r="C12" s="271"/>
      <c r="D12" s="282"/>
      <c r="E12" s="282"/>
      <c r="F12" s="282"/>
      <c r="G12" s="282"/>
      <c r="H12" s="284"/>
      <c r="I12" s="278"/>
      <c r="J12" s="280"/>
      <c r="L12" s="263"/>
      <c r="M12" s="263"/>
      <c r="N12" s="263"/>
      <c r="O12" s="263"/>
      <c r="P12" s="263"/>
      <c r="Q12" s="263"/>
      <c r="R12" s="263"/>
      <c r="S12" s="263"/>
      <c r="T12" s="263"/>
      <c r="U12" s="265"/>
      <c r="V12" s="263"/>
      <c r="W12" s="263"/>
      <c r="X12" s="265"/>
      <c r="Y12" s="263"/>
      <c r="Z12" s="263"/>
      <c r="AA12" s="265"/>
      <c r="AB12" s="263"/>
      <c r="AC12" s="263"/>
      <c r="AD12" s="263"/>
      <c r="AE12" s="263"/>
      <c r="AF12" s="263"/>
      <c r="AG12" s="263"/>
      <c r="AH12" s="263"/>
      <c r="AI12" s="263"/>
      <c r="AJ12" s="263"/>
      <c r="AK12" s="310"/>
    </row>
    <row r="13" spans="1:37" ht="6" customHeight="1" x14ac:dyDescent="0.15">
      <c r="B13" s="269"/>
      <c r="C13" s="271"/>
      <c r="D13" s="282"/>
      <c r="E13" s="282"/>
      <c r="F13" s="282"/>
      <c r="G13" s="282"/>
      <c r="H13" s="284"/>
      <c r="I13" s="278" t="str">
        <f>"P:"&amp;Q5</f>
        <v>P:0</v>
      </c>
      <c r="J13" s="280"/>
      <c r="L13" s="263"/>
      <c r="M13" s="263"/>
      <c r="N13" s="263"/>
      <c r="O13" s="263"/>
      <c r="P13" s="263"/>
      <c r="Q13" s="263"/>
      <c r="R13" s="263"/>
      <c r="S13" s="263"/>
      <c r="T13" s="263"/>
      <c r="U13" s="265"/>
      <c r="V13" s="263"/>
      <c r="W13" s="263"/>
      <c r="X13" s="265"/>
      <c r="Y13" s="263"/>
      <c r="Z13" s="263"/>
      <c r="AA13" s="265"/>
      <c r="AB13" s="263"/>
      <c r="AC13" s="263"/>
      <c r="AD13" s="263"/>
      <c r="AE13" s="263"/>
      <c r="AF13" s="263"/>
      <c r="AG13" s="263"/>
      <c r="AH13" s="263"/>
      <c r="AI13" s="263"/>
      <c r="AJ13" s="263"/>
      <c r="AK13" s="310"/>
    </row>
    <row r="14" spans="1:37" ht="6" customHeight="1" x14ac:dyDescent="0.15">
      <c r="B14" s="269"/>
      <c r="C14" s="271"/>
      <c r="D14" s="281" t="str">
        <f>IF(OR(C80=1,D80=1),"",IF(D91="","","P："&amp;AK116&amp;"-"&amp;AL116))</f>
        <v/>
      </c>
      <c r="E14" s="281" t="str">
        <f>IF(OR(C80=1,E80=1),"",IF(E91="","","P："&amp;AE116&amp;"-"&amp;AF116))</f>
        <v/>
      </c>
      <c r="F14" s="281" t="str">
        <f>IF(OR(C80=1,F80=1),"",IF(F91="","","P："&amp;M116&amp;"-"&amp;N116))</f>
        <v/>
      </c>
      <c r="G14" s="281" t="str">
        <f>IF(OR(C80=1,G80=1),"",IF(G91="","","G："&amp;Y116&amp;"-"&amp;Z116))</f>
        <v/>
      </c>
      <c r="H14" s="283" t="str">
        <f>IF(OR(C80=1,H80=1),"",IF(H91="","","G："&amp;S93&amp;"-"&amp;T93))</f>
        <v/>
      </c>
      <c r="I14" s="278"/>
      <c r="J14" s="280"/>
      <c r="L14" s="263"/>
      <c r="M14" s="263"/>
      <c r="N14" s="263"/>
      <c r="O14" s="263"/>
      <c r="P14" s="263"/>
      <c r="Q14" s="263"/>
      <c r="R14" s="263"/>
      <c r="S14" s="263"/>
      <c r="T14" s="263"/>
      <c r="U14" s="265"/>
      <c r="V14" s="263"/>
      <c r="W14" s="263"/>
      <c r="X14" s="265"/>
      <c r="Y14" s="263"/>
      <c r="Z14" s="263"/>
      <c r="AA14" s="265"/>
      <c r="AB14" s="263"/>
      <c r="AC14" s="263"/>
      <c r="AD14" s="263"/>
      <c r="AE14" s="263"/>
      <c r="AF14" s="263"/>
      <c r="AG14" s="263"/>
      <c r="AH14" s="263"/>
      <c r="AI14" s="263"/>
      <c r="AJ14" s="263"/>
      <c r="AK14" s="310"/>
    </row>
    <row r="15" spans="1:37" ht="6" customHeight="1" x14ac:dyDescent="0.15">
      <c r="B15" s="269"/>
      <c r="C15" s="271"/>
      <c r="D15" s="282"/>
      <c r="E15" s="282"/>
      <c r="F15" s="282"/>
      <c r="G15" s="282"/>
      <c r="H15" s="284"/>
      <c r="I15" s="278"/>
      <c r="J15" s="280"/>
      <c r="L15" s="263"/>
      <c r="M15" s="263"/>
      <c r="N15" s="263"/>
      <c r="O15" s="263"/>
      <c r="P15" s="263"/>
      <c r="Q15" s="263"/>
      <c r="R15" s="263"/>
      <c r="S15" s="263"/>
      <c r="T15" s="263"/>
      <c r="U15" s="265"/>
      <c r="V15" s="263"/>
      <c r="W15" s="263"/>
      <c r="X15" s="265"/>
      <c r="Y15" s="263"/>
      <c r="Z15" s="263"/>
      <c r="AA15" s="265"/>
      <c r="AB15" s="263"/>
      <c r="AC15" s="263"/>
      <c r="AD15" s="263"/>
      <c r="AE15" s="263"/>
      <c r="AF15" s="263"/>
      <c r="AG15" s="263"/>
      <c r="AH15" s="263"/>
      <c r="AI15" s="263"/>
      <c r="AJ15" s="263"/>
      <c r="AK15" s="310"/>
    </row>
    <row r="16" spans="1:37" ht="6" customHeight="1" x14ac:dyDescent="0.15">
      <c r="B16" s="269"/>
      <c r="C16" s="272"/>
      <c r="D16" s="282"/>
      <c r="E16" s="282"/>
      <c r="F16" s="282"/>
      <c r="G16" s="282"/>
      <c r="H16" s="284"/>
      <c r="I16" s="285"/>
      <c r="J16" s="280"/>
      <c r="L16" s="263"/>
      <c r="M16" s="263"/>
      <c r="N16" s="263"/>
      <c r="O16" s="263"/>
      <c r="P16" s="263"/>
      <c r="Q16" s="263"/>
      <c r="R16" s="263"/>
      <c r="S16" s="263"/>
      <c r="T16" s="263"/>
      <c r="U16" s="265"/>
      <c r="V16" s="263"/>
      <c r="W16" s="263"/>
      <c r="X16" s="265"/>
      <c r="Y16" s="263"/>
      <c r="Z16" s="263"/>
      <c r="AA16" s="265"/>
      <c r="AB16" s="263"/>
      <c r="AC16" s="263"/>
      <c r="AD16" s="263"/>
      <c r="AE16" s="263"/>
      <c r="AF16" s="263"/>
      <c r="AG16" s="263"/>
      <c r="AH16" s="263"/>
      <c r="AI16" s="263"/>
      <c r="AJ16" s="263"/>
      <c r="AK16" s="310"/>
    </row>
    <row r="17" spans="2:37" ht="6" customHeight="1" x14ac:dyDescent="0.15">
      <c r="B17" s="269">
        <f>D4</f>
        <v>0</v>
      </c>
      <c r="C17" s="286" t="str">
        <f>IF(OR(C80=1,D80=1),"全対抗棄権",IF(C92="","",C92&amp;" "&amp;AL85&amp;"-"&amp;AK85))</f>
        <v/>
      </c>
      <c r="D17" s="288" t="str">
        <f>IF($V$3=0,"","R")</f>
        <v/>
      </c>
      <c r="E17" s="291" t="str">
        <f>IF(OR(D80=1,E80=1),"全対抗棄権",IF(E92="","",E92&amp;" "&amp;AA85&amp;"-"&amp;AB85))</f>
        <v/>
      </c>
      <c r="F17" s="291" t="str">
        <f>IF(OR(D80=1,F80=1),"全対抗棄権",IF(F92="","",F92&amp;" "&amp;U85&amp;"-"&amp;V85))</f>
        <v/>
      </c>
      <c r="G17" s="291" t="str">
        <f>IF(OR(D80=1,G80=1),"全対抗棄権",IF(G92="","",G92&amp;" "&amp;O85&amp;"-"&amp;P85))</f>
        <v/>
      </c>
      <c r="H17" s="293" t="str">
        <f>IF(OR(D80=1,H80=1),"全対抗棄権",IF(H92="","",H92&amp;" "&amp;AG85&amp;"-"&amp;AH85))</f>
        <v/>
      </c>
      <c r="I17" s="295" t="str">
        <f>"M:"&amp;O17</f>
        <v>M:0</v>
      </c>
      <c r="J17" s="296">
        <f>AK17</f>
        <v>2</v>
      </c>
      <c r="L17" s="263">
        <f>COUNTIF(C92:H92,"○")</f>
        <v>0</v>
      </c>
      <c r="M17" s="263">
        <f>COUNTIF(C92:H92,"×")</f>
        <v>0</v>
      </c>
      <c r="N17" s="263">
        <f>COUNTIF(C92:H92,"△")</f>
        <v>0</v>
      </c>
      <c r="O17" s="263">
        <f>IFERROR(VLOOKUP($B17,$L$145:$M$151,2,0),0)</f>
        <v>0</v>
      </c>
      <c r="P17" s="263">
        <f t="shared" ref="P17" si="0">IFERROR(VLOOKUP($B17,$L$145:$O$151,4,0)-VLOOKUP($B17,$L$145:$P$151,5,0),0)</f>
        <v>0</v>
      </c>
      <c r="Q17" s="263">
        <f t="shared" ref="Q17" si="1">IFERROR(VLOOKUP($B17,$L$145:$Q$151,6,0)-VLOOKUP($B17,$L$145:$R$151,7,0),0)</f>
        <v>0</v>
      </c>
      <c r="R17" s="264"/>
      <c r="S17" s="263">
        <f t="shared" ref="S17" si="2">_xlfn.RANK.EQ(L17,$L$5:$L$76)</f>
        <v>1</v>
      </c>
      <c r="T17" s="263">
        <f t="shared" ref="T17" si="3">IF(COUNTIF($S$5:$S$76,S17)&gt;1,1,0)</f>
        <v>1</v>
      </c>
      <c r="U17" s="265">
        <f t="shared" ref="U17" si="4">L17*100+O17</f>
        <v>0</v>
      </c>
      <c r="V17" s="263">
        <f t="shared" ref="V17" si="5">IF(T17=1,_xlfn.RANK.EQ(U17,$U$5:$U$76),0)</f>
        <v>1</v>
      </c>
      <c r="W17" s="263">
        <f>IF(V17=0,0,IF(COUNTIF($V$5:$V$76,V17)&gt;1,1,0))</f>
        <v>1</v>
      </c>
      <c r="X17" s="265">
        <f t="shared" ref="X17" si="6">L17*10000+O17*100+P17</f>
        <v>0</v>
      </c>
      <c r="Y17" s="263">
        <f t="shared" ref="Y17" si="7">IF(W17=1,_xlfn.RANK.EQ(X17,$X$5:$X$76),0)</f>
        <v>1</v>
      </c>
      <c r="Z17" s="263">
        <f>IF(Y17=0,0,IF(COUNTIF($Y$5:$Y$76,Y17)&gt;1,1,0))</f>
        <v>1</v>
      </c>
      <c r="AA17" s="265">
        <f t="shared" ref="AA17" si="8">L17*1000000+O17*10000+P17*100+Q17</f>
        <v>0</v>
      </c>
      <c r="AB17" s="263">
        <f t="shared" ref="AB17" si="9">IF(Z17=1,_xlfn.RANK.EQ(AA17,$AA$5:$AA$76),0)</f>
        <v>1</v>
      </c>
      <c r="AC17" s="263">
        <f>IF(AB17=0,0,IF(COUNTIF($AB$5:$AB$76,AB17)&gt;1,1,0))</f>
        <v>1</v>
      </c>
      <c r="AD17" s="263">
        <f>IF(AB17=1,B17,0)</f>
        <v>0</v>
      </c>
      <c r="AE17" s="263">
        <f t="shared" ref="AE17" si="10">IF(AC17=1,MOD(AH17,10),0)</f>
        <v>1</v>
      </c>
      <c r="AF17" s="263">
        <f>IF(AD17&lt;&gt;0,IF($AF$77="",0,IF($AF$77="○",1,-1)),0)</f>
        <v>0</v>
      </c>
      <c r="AG17" s="263">
        <f t="shared" ref="AG17" si="11">IF(AD17&lt;&gt;0,IF(AF17=1,AE17,IF(AF17=-1,AE17+1)),0)</f>
        <v>0</v>
      </c>
      <c r="AH17" s="263" t="str">
        <f>S17&amp;V17&amp;Y17&amp;AB17</f>
        <v>1111</v>
      </c>
      <c r="AI17" s="263">
        <v>2</v>
      </c>
      <c r="AJ17" s="263" t="b">
        <f t="shared" ref="AJ17" si="12">IFERROR(IF(AG17&lt;&gt;0,AG17,RIGHTB(LEFT(AH17,FIND(0,AH17)-1),1)),FALSE)</f>
        <v>0</v>
      </c>
      <c r="AK17" s="310">
        <f t="shared" ref="AK17" si="13">IF(AJ17=FALSE,IF(COUNTIF($L$5:$L$76,1),"",AI17),AJ17)</f>
        <v>2</v>
      </c>
    </row>
    <row r="18" spans="2:37" ht="6" customHeight="1" x14ac:dyDescent="0.15">
      <c r="B18" s="269"/>
      <c r="C18" s="287"/>
      <c r="D18" s="289"/>
      <c r="E18" s="292"/>
      <c r="F18" s="292"/>
      <c r="G18" s="292"/>
      <c r="H18" s="294"/>
      <c r="I18" s="278"/>
      <c r="J18" s="297"/>
      <c r="L18" s="263"/>
      <c r="M18" s="263"/>
      <c r="N18" s="263"/>
      <c r="O18" s="263"/>
      <c r="P18" s="263"/>
      <c r="Q18" s="263"/>
      <c r="R18" s="264"/>
      <c r="S18" s="263"/>
      <c r="T18" s="263"/>
      <c r="U18" s="265"/>
      <c r="V18" s="263"/>
      <c r="W18" s="263"/>
      <c r="X18" s="265"/>
      <c r="Y18" s="263"/>
      <c r="Z18" s="263"/>
      <c r="AA18" s="265"/>
      <c r="AB18" s="263"/>
      <c r="AC18" s="263"/>
      <c r="AD18" s="263"/>
      <c r="AE18" s="263"/>
      <c r="AF18" s="263"/>
      <c r="AG18" s="263"/>
      <c r="AH18" s="263"/>
      <c r="AI18" s="263"/>
      <c r="AJ18" s="263"/>
      <c r="AK18" s="310"/>
    </row>
    <row r="19" spans="2:37" ht="6" customHeight="1" x14ac:dyDescent="0.15">
      <c r="B19" s="269"/>
      <c r="C19" s="287"/>
      <c r="D19" s="289"/>
      <c r="E19" s="292"/>
      <c r="F19" s="292"/>
      <c r="G19" s="292"/>
      <c r="H19" s="294"/>
      <c r="I19" s="278"/>
      <c r="J19" s="297"/>
      <c r="L19" s="263"/>
      <c r="M19" s="263"/>
      <c r="N19" s="263"/>
      <c r="O19" s="263"/>
      <c r="P19" s="263"/>
      <c r="Q19" s="263"/>
      <c r="R19" s="264"/>
      <c r="S19" s="263"/>
      <c r="T19" s="263"/>
      <c r="U19" s="265"/>
      <c r="V19" s="263"/>
      <c r="W19" s="263"/>
      <c r="X19" s="265"/>
      <c r="Y19" s="263"/>
      <c r="Z19" s="263"/>
      <c r="AA19" s="265"/>
      <c r="AB19" s="263"/>
      <c r="AC19" s="263"/>
      <c r="AD19" s="263"/>
      <c r="AE19" s="263"/>
      <c r="AF19" s="263"/>
      <c r="AG19" s="263"/>
      <c r="AH19" s="263"/>
      <c r="AI19" s="263"/>
      <c r="AJ19" s="263"/>
      <c r="AK19" s="310"/>
    </row>
    <row r="20" spans="2:37" ht="6" customHeight="1" x14ac:dyDescent="0.15">
      <c r="B20" s="269"/>
      <c r="C20" s="287"/>
      <c r="D20" s="289"/>
      <c r="E20" s="292"/>
      <c r="F20" s="292"/>
      <c r="G20" s="292"/>
      <c r="H20" s="294"/>
      <c r="I20" s="278"/>
      <c r="J20" s="297"/>
      <c r="L20" s="263"/>
      <c r="M20" s="263"/>
      <c r="N20" s="263"/>
      <c r="O20" s="263"/>
      <c r="P20" s="263"/>
      <c r="Q20" s="263"/>
      <c r="R20" s="264"/>
      <c r="S20" s="263"/>
      <c r="T20" s="263"/>
      <c r="U20" s="265"/>
      <c r="V20" s="263"/>
      <c r="W20" s="263"/>
      <c r="X20" s="265"/>
      <c r="Y20" s="263"/>
      <c r="Z20" s="263"/>
      <c r="AA20" s="265"/>
      <c r="AB20" s="263"/>
      <c r="AC20" s="263"/>
      <c r="AD20" s="263"/>
      <c r="AE20" s="263"/>
      <c r="AF20" s="263"/>
      <c r="AG20" s="263"/>
      <c r="AH20" s="263"/>
      <c r="AI20" s="263"/>
      <c r="AJ20" s="263"/>
      <c r="AK20" s="310"/>
    </row>
    <row r="21" spans="2:37" ht="6" customHeight="1" x14ac:dyDescent="0.15">
      <c r="B21" s="269"/>
      <c r="C21" s="287"/>
      <c r="D21" s="289"/>
      <c r="E21" s="292"/>
      <c r="F21" s="292"/>
      <c r="G21" s="292"/>
      <c r="H21" s="294"/>
      <c r="I21" s="278" t="str">
        <f>"G:"&amp;P17</f>
        <v>G:0</v>
      </c>
      <c r="J21" s="297"/>
      <c r="L21" s="263"/>
      <c r="M21" s="263"/>
      <c r="N21" s="263"/>
      <c r="O21" s="263"/>
      <c r="P21" s="263"/>
      <c r="Q21" s="263"/>
      <c r="R21" s="264"/>
      <c r="S21" s="263"/>
      <c r="T21" s="263"/>
      <c r="U21" s="265"/>
      <c r="V21" s="263"/>
      <c r="W21" s="263"/>
      <c r="X21" s="265"/>
      <c r="Y21" s="263"/>
      <c r="Z21" s="263"/>
      <c r="AA21" s="265"/>
      <c r="AB21" s="263"/>
      <c r="AC21" s="263"/>
      <c r="AD21" s="263"/>
      <c r="AE21" s="263"/>
      <c r="AF21" s="263"/>
      <c r="AG21" s="263"/>
      <c r="AH21" s="263"/>
      <c r="AI21" s="263"/>
      <c r="AJ21" s="263"/>
      <c r="AK21" s="310"/>
    </row>
    <row r="22" spans="2:37" ht="6" customHeight="1" x14ac:dyDescent="0.15">
      <c r="B22" s="269"/>
      <c r="C22" s="287"/>
      <c r="D22" s="289"/>
      <c r="E22" s="292"/>
      <c r="F22" s="292"/>
      <c r="G22" s="292"/>
      <c r="H22" s="294"/>
      <c r="I22" s="278"/>
      <c r="J22" s="297"/>
      <c r="L22" s="263"/>
      <c r="M22" s="263"/>
      <c r="N22" s="263"/>
      <c r="O22" s="263"/>
      <c r="P22" s="263"/>
      <c r="Q22" s="263"/>
      <c r="R22" s="264"/>
      <c r="S22" s="263"/>
      <c r="T22" s="263"/>
      <c r="U22" s="265"/>
      <c r="V22" s="263"/>
      <c r="W22" s="263"/>
      <c r="X22" s="265"/>
      <c r="Y22" s="263"/>
      <c r="Z22" s="263"/>
      <c r="AA22" s="265"/>
      <c r="AB22" s="263"/>
      <c r="AC22" s="263"/>
      <c r="AD22" s="263"/>
      <c r="AE22" s="263"/>
      <c r="AF22" s="263"/>
      <c r="AG22" s="263"/>
      <c r="AH22" s="263"/>
      <c r="AI22" s="263"/>
      <c r="AJ22" s="263"/>
      <c r="AK22" s="310"/>
    </row>
    <row r="23" spans="2:37" ht="6" customHeight="1" x14ac:dyDescent="0.15">
      <c r="B23" s="269"/>
      <c r="C23" s="281" t="str">
        <f>IF(OR(C80=1,D80=1),"",IF(C92="","","G："&amp;AL93&amp;"-"&amp;AK93))</f>
        <v/>
      </c>
      <c r="D23" s="289"/>
      <c r="E23" s="281" t="str">
        <f>IF(OR(D80=1,E80=1),"",IF(E92="","","G："&amp;AA93&amp;"-"&amp;AB93))</f>
        <v/>
      </c>
      <c r="F23" s="281" t="str">
        <f>IF(OR(D80=1,F80=1),"",IF(F92="","","G："&amp;U93&amp;"-"&amp;V93))</f>
        <v/>
      </c>
      <c r="G23" s="281" t="str">
        <f>IF(OR(D80=1,G80=1),"",IF(G92="","","G："&amp;O93&amp;"-"&amp;P93))</f>
        <v/>
      </c>
      <c r="H23" s="281" t="str">
        <f>IF(OR(D80=1,H80=1),"",IF(H92="","","G："&amp;AG93&amp;"-"&amp;AH93))</f>
        <v/>
      </c>
      <c r="I23" s="278"/>
      <c r="J23" s="297"/>
      <c r="L23" s="263"/>
      <c r="M23" s="263"/>
      <c r="N23" s="263"/>
      <c r="O23" s="263"/>
      <c r="P23" s="263"/>
      <c r="Q23" s="263"/>
      <c r="R23" s="264"/>
      <c r="S23" s="263"/>
      <c r="T23" s="263"/>
      <c r="U23" s="265"/>
      <c r="V23" s="263"/>
      <c r="W23" s="263"/>
      <c r="X23" s="265"/>
      <c r="Y23" s="263"/>
      <c r="Z23" s="263"/>
      <c r="AA23" s="265"/>
      <c r="AB23" s="263"/>
      <c r="AC23" s="263"/>
      <c r="AD23" s="263"/>
      <c r="AE23" s="263"/>
      <c r="AF23" s="263"/>
      <c r="AG23" s="263"/>
      <c r="AH23" s="263"/>
      <c r="AI23" s="263"/>
      <c r="AJ23" s="263"/>
      <c r="AK23" s="310"/>
    </row>
    <row r="24" spans="2:37" ht="6" customHeight="1" x14ac:dyDescent="0.15">
      <c r="B24" s="269"/>
      <c r="C24" s="282"/>
      <c r="D24" s="289"/>
      <c r="E24" s="282"/>
      <c r="F24" s="282"/>
      <c r="G24" s="282"/>
      <c r="H24" s="282"/>
      <c r="I24" s="278"/>
      <c r="J24" s="297"/>
      <c r="L24" s="263"/>
      <c r="M24" s="263"/>
      <c r="N24" s="263"/>
      <c r="O24" s="263"/>
      <c r="P24" s="263"/>
      <c r="Q24" s="263"/>
      <c r="R24" s="264"/>
      <c r="S24" s="263"/>
      <c r="T24" s="263"/>
      <c r="U24" s="265"/>
      <c r="V24" s="263"/>
      <c r="W24" s="263"/>
      <c r="X24" s="265"/>
      <c r="Y24" s="263"/>
      <c r="Z24" s="263"/>
      <c r="AA24" s="265"/>
      <c r="AB24" s="263"/>
      <c r="AC24" s="263"/>
      <c r="AD24" s="263"/>
      <c r="AE24" s="263"/>
      <c r="AF24" s="263"/>
      <c r="AG24" s="263"/>
      <c r="AH24" s="263"/>
      <c r="AI24" s="263"/>
      <c r="AJ24" s="263"/>
      <c r="AK24" s="310"/>
    </row>
    <row r="25" spans="2:37" ht="6" customHeight="1" x14ac:dyDescent="0.15">
      <c r="B25" s="269"/>
      <c r="C25" s="282"/>
      <c r="D25" s="289"/>
      <c r="E25" s="282"/>
      <c r="F25" s="282"/>
      <c r="G25" s="282"/>
      <c r="H25" s="282"/>
      <c r="I25" s="278" t="str">
        <f>"P:"&amp;Q17</f>
        <v>P:0</v>
      </c>
      <c r="J25" s="297"/>
      <c r="L25" s="263"/>
      <c r="M25" s="263"/>
      <c r="N25" s="263"/>
      <c r="O25" s="263"/>
      <c r="P25" s="263"/>
      <c r="Q25" s="263"/>
      <c r="R25" s="264"/>
      <c r="S25" s="263"/>
      <c r="T25" s="263"/>
      <c r="U25" s="265"/>
      <c r="V25" s="263"/>
      <c r="W25" s="263"/>
      <c r="X25" s="265"/>
      <c r="Y25" s="263"/>
      <c r="Z25" s="263"/>
      <c r="AA25" s="265"/>
      <c r="AB25" s="263"/>
      <c r="AC25" s="263"/>
      <c r="AD25" s="263"/>
      <c r="AE25" s="263"/>
      <c r="AF25" s="263"/>
      <c r="AG25" s="263"/>
      <c r="AH25" s="263"/>
      <c r="AI25" s="263"/>
      <c r="AJ25" s="263"/>
      <c r="AK25" s="310"/>
    </row>
    <row r="26" spans="2:37" ht="6" customHeight="1" x14ac:dyDescent="0.15">
      <c r="B26" s="269"/>
      <c r="C26" s="281" t="str">
        <f>IF(OR(C80=1,D80=1),"",IF(C92="","","P："&amp;AL116&amp;"-"&amp;AK116))</f>
        <v/>
      </c>
      <c r="D26" s="289"/>
      <c r="E26" s="281" t="str">
        <f>IF(OR(C80=1,E80=1),"",IF(E92="","","P："&amp;AA116&amp;"-"&amp;AB116))</f>
        <v/>
      </c>
      <c r="F26" s="281" t="str">
        <f>IF(OR(D80=1,F80=1),"",IF(F92="","","P："&amp;U116&amp;"-"&amp;V116))</f>
        <v/>
      </c>
      <c r="G26" s="281" t="str">
        <f>IF(OR(D80=1,G80=1),"",IF(G92="","","G："&amp;O116&amp;"-"&amp;P116))</f>
        <v/>
      </c>
      <c r="H26" s="281" t="str">
        <f>IF(OR(D80=1,H80=1),"",IF(H92="","","G："&amp;AG116&amp;"-"&amp;AH116))</f>
        <v/>
      </c>
      <c r="I26" s="278"/>
      <c r="J26" s="297"/>
      <c r="L26" s="263"/>
      <c r="M26" s="263"/>
      <c r="N26" s="263"/>
      <c r="O26" s="263"/>
      <c r="P26" s="263"/>
      <c r="Q26" s="263"/>
      <c r="R26" s="264"/>
      <c r="S26" s="263"/>
      <c r="T26" s="263"/>
      <c r="U26" s="265"/>
      <c r="V26" s="263"/>
      <c r="W26" s="263"/>
      <c r="X26" s="265"/>
      <c r="Y26" s="263"/>
      <c r="Z26" s="263"/>
      <c r="AA26" s="265"/>
      <c r="AB26" s="263"/>
      <c r="AC26" s="263"/>
      <c r="AD26" s="263"/>
      <c r="AE26" s="263"/>
      <c r="AF26" s="263"/>
      <c r="AG26" s="263"/>
      <c r="AH26" s="263"/>
      <c r="AI26" s="263"/>
      <c r="AJ26" s="263"/>
      <c r="AK26" s="310"/>
    </row>
    <row r="27" spans="2:37" ht="6" customHeight="1" x14ac:dyDescent="0.15">
      <c r="B27" s="269"/>
      <c r="C27" s="282"/>
      <c r="D27" s="289"/>
      <c r="E27" s="282"/>
      <c r="F27" s="282"/>
      <c r="G27" s="282"/>
      <c r="H27" s="282"/>
      <c r="I27" s="278"/>
      <c r="J27" s="297"/>
      <c r="L27" s="263"/>
      <c r="M27" s="263"/>
      <c r="N27" s="263"/>
      <c r="O27" s="263"/>
      <c r="P27" s="263"/>
      <c r="Q27" s="263"/>
      <c r="R27" s="264"/>
      <c r="S27" s="263"/>
      <c r="T27" s="263"/>
      <c r="U27" s="265"/>
      <c r="V27" s="263"/>
      <c r="W27" s="263"/>
      <c r="X27" s="265"/>
      <c r="Y27" s="263"/>
      <c r="Z27" s="263"/>
      <c r="AA27" s="265"/>
      <c r="AB27" s="263"/>
      <c r="AC27" s="263"/>
      <c r="AD27" s="263"/>
      <c r="AE27" s="263"/>
      <c r="AF27" s="263"/>
      <c r="AG27" s="263"/>
      <c r="AH27" s="263"/>
      <c r="AI27" s="263"/>
      <c r="AJ27" s="263"/>
      <c r="AK27" s="310"/>
    </row>
    <row r="28" spans="2:37" ht="6" customHeight="1" x14ac:dyDescent="0.15">
      <c r="B28" s="269"/>
      <c r="C28" s="282"/>
      <c r="D28" s="290"/>
      <c r="E28" s="282"/>
      <c r="F28" s="282"/>
      <c r="G28" s="282"/>
      <c r="H28" s="282"/>
      <c r="I28" s="285"/>
      <c r="J28" s="298"/>
      <c r="L28" s="263"/>
      <c r="M28" s="263"/>
      <c r="N28" s="263"/>
      <c r="O28" s="263"/>
      <c r="P28" s="263"/>
      <c r="Q28" s="263"/>
      <c r="R28" s="264"/>
      <c r="S28" s="263"/>
      <c r="T28" s="263"/>
      <c r="U28" s="265"/>
      <c r="V28" s="263"/>
      <c r="W28" s="263"/>
      <c r="X28" s="265"/>
      <c r="Y28" s="263"/>
      <c r="Z28" s="263"/>
      <c r="AA28" s="265"/>
      <c r="AB28" s="263"/>
      <c r="AC28" s="263"/>
      <c r="AD28" s="263"/>
      <c r="AE28" s="263"/>
      <c r="AF28" s="263"/>
      <c r="AG28" s="263"/>
      <c r="AH28" s="263"/>
      <c r="AI28" s="263"/>
      <c r="AJ28" s="263"/>
      <c r="AK28" s="310"/>
    </row>
    <row r="29" spans="2:37" ht="6" customHeight="1" x14ac:dyDescent="0.15">
      <c r="B29" s="269">
        <f>E4</f>
        <v>0</v>
      </c>
      <c r="C29" s="286" t="str">
        <f>IF(OR(C80=1,E80=1),"全対抗棄権",IF(C93="","",C93&amp;" "&amp;AF85&amp;"-"&amp;AE85))</f>
        <v/>
      </c>
      <c r="D29" s="291" t="str">
        <f>IF(OR(D80=1,E80=1),"全対抗棄権",IF(D93="","",D93&amp;" "&amp;AB85&amp;"-"&amp;AA85))</f>
        <v/>
      </c>
      <c r="E29" s="288" t="str">
        <f>IF($V$3=0,"","R")</f>
        <v/>
      </c>
      <c r="F29" s="291" t="str">
        <f>IF(OR(E80=1,F80=1),"全対抗棄権",IF(F93="","",F93&amp;" "&amp;AM85&amp;"-"&amp;AN85))</f>
        <v/>
      </c>
      <c r="G29" s="291" t="str">
        <f>IF(OR(E80=1,G80=1),"全対抗棄権",IF(G93="","",G93&amp;" "&amp;W85&amp;"-"&amp;X85))</f>
        <v/>
      </c>
      <c r="H29" s="293" t="str">
        <f>IF(OR(E80=1,H80=1),"全対抗棄権",IF(H93="","",H93&amp;" "&amp;Q85&amp;"-"&amp;R85))</f>
        <v/>
      </c>
      <c r="I29" s="295" t="str">
        <f>"M:"&amp;O29</f>
        <v>M:0</v>
      </c>
      <c r="J29" s="296">
        <f>AK29</f>
        <v>3</v>
      </c>
      <c r="L29" s="263">
        <f>COUNTIF(C93:H93,"○")</f>
        <v>0</v>
      </c>
      <c r="M29" s="263">
        <f>COUNTIF(C93:H93,"×")</f>
        <v>0</v>
      </c>
      <c r="N29" s="263">
        <f>COUNTIF(C93:H93,"△")</f>
        <v>0</v>
      </c>
      <c r="O29" s="263">
        <f t="shared" ref="O29" si="14">IFERROR(VLOOKUP($B29,$L$145:$M$151,2,0),0)</f>
        <v>0</v>
      </c>
      <c r="P29" s="263">
        <f t="shared" ref="P29" si="15">IFERROR(VLOOKUP($B29,$L$145:$O$151,4,0)-VLOOKUP($B29,$L$145:$P$151,5,0),0)</f>
        <v>0</v>
      </c>
      <c r="Q29" s="263">
        <f t="shared" ref="Q29" si="16">IFERROR(VLOOKUP($B29,$L$145:$Q$151,6,0)-VLOOKUP($B29,$L$145:$R$151,7,0),0)</f>
        <v>0</v>
      </c>
      <c r="R29" s="264"/>
      <c r="S29" s="263">
        <f t="shared" ref="S29" si="17">_xlfn.RANK.EQ(L29,$L$5:$L$76)</f>
        <v>1</v>
      </c>
      <c r="T29" s="263">
        <f t="shared" ref="T29" si="18">IF(COUNTIF($S$5:$S$76,S29)&gt;1,1,0)</f>
        <v>1</v>
      </c>
      <c r="U29" s="265">
        <f t="shared" ref="U29" si="19">L29*100+O29</f>
        <v>0</v>
      </c>
      <c r="V29" s="263">
        <f t="shared" ref="V29" si="20">IF(T29=1,_xlfn.RANK.EQ(U29,$U$5:$U$76),0)</f>
        <v>1</v>
      </c>
      <c r="W29" s="263">
        <f>IF(V29=0,0,IF(COUNTIF($V$5:$V$76,V29)&gt;1,1,0))</f>
        <v>1</v>
      </c>
      <c r="X29" s="265">
        <f t="shared" ref="X29" si="21">L29*10000+O29*100+P29</f>
        <v>0</v>
      </c>
      <c r="Y29" s="263">
        <f t="shared" ref="Y29" si="22">IF(W29=1,_xlfn.RANK.EQ(X29,$X$5:$X$76),0)</f>
        <v>1</v>
      </c>
      <c r="Z29" s="263">
        <f>IF(Y29=0,0,IF(COUNTIF($Y$5:$Y$76,Y29)&gt;1,1,0))</f>
        <v>1</v>
      </c>
      <c r="AA29" s="265">
        <f t="shared" ref="AA29" si="23">L29*1000000+O29*10000+P29*100+Q29</f>
        <v>0</v>
      </c>
      <c r="AB29" s="263">
        <f t="shared" ref="AB29" si="24">IF(Z29=1,_xlfn.RANK.EQ(AA29,$AA$5:$AA$76),0)</f>
        <v>1</v>
      </c>
      <c r="AC29" s="263">
        <f>IF(AB29=0,0,IF(COUNTIF($AB$5:$AB$76,AB29)&gt;1,1,0))</f>
        <v>1</v>
      </c>
      <c r="AD29" s="263">
        <f>IF(AB29=1,B29,0)</f>
        <v>0</v>
      </c>
      <c r="AE29" s="263">
        <f t="shared" ref="AE29" si="25">IF(AC29=1,MOD(AH29,10),0)</f>
        <v>1</v>
      </c>
      <c r="AF29" s="263">
        <f>IF(AD29&lt;&gt;0,IF($AF$77="",0,IF($AF$77="○",1,-1)),0)</f>
        <v>0</v>
      </c>
      <c r="AG29" s="263">
        <f t="shared" ref="AG29" si="26">IF(AD29&lt;&gt;0,IF(AF29=1,AE29,IF(AF29=-1,AE29+1)),0)</f>
        <v>0</v>
      </c>
      <c r="AH29" s="263" t="str">
        <f>S29&amp;V29&amp;Y29&amp;AB29</f>
        <v>1111</v>
      </c>
      <c r="AI29" s="263">
        <v>3</v>
      </c>
      <c r="AJ29" s="263" t="b">
        <f t="shared" ref="AJ29" si="27">IFERROR(IF(AG29&lt;&gt;0,AG29,RIGHTB(LEFT(AH29,FIND(0,AH29)-1),1)),FALSE)</f>
        <v>0</v>
      </c>
      <c r="AK29" s="310">
        <f t="shared" ref="AK29" si="28">IF(AJ29=FALSE,IF(COUNTIF($L$5:$L$76,1),"",AI29),AJ29)</f>
        <v>3</v>
      </c>
    </row>
    <row r="30" spans="2:37" ht="6" customHeight="1" x14ac:dyDescent="0.15">
      <c r="B30" s="269"/>
      <c r="C30" s="287"/>
      <c r="D30" s="274"/>
      <c r="E30" s="289"/>
      <c r="F30" s="274"/>
      <c r="G30" s="274"/>
      <c r="H30" s="276"/>
      <c r="I30" s="278"/>
      <c r="J30" s="297"/>
      <c r="L30" s="263"/>
      <c r="M30" s="263"/>
      <c r="N30" s="263"/>
      <c r="O30" s="263"/>
      <c r="P30" s="263"/>
      <c r="Q30" s="263"/>
      <c r="R30" s="264"/>
      <c r="S30" s="263"/>
      <c r="T30" s="263"/>
      <c r="U30" s="265"/>
      <c r="V30" s="263"/>
      <c r="W30" s="263"/>
      <c r="X30" s="265"/>
      <c r="Y30" s="263"/>
      <c r="Z30" s="263"/>
      <c r="AA30" s="265"/>
      <c r="AB30" s="263"/>
      <c r="AC30" s="263"/>
      <c r="AD30" s="263"/>
      <c r="AE30" s="263"/>
      <c r="AF30" s="263"/>
      <c r="AG30" s="263"/>
      <c r="AH30" s="263"/>
      <c r="AI30" s="263"/>
      <c r="AJ30" s="263"/>
      <c r="AK30" s="310"/>
    </row>
    <row r="31" spans="2:37" ht="6" customHeight="1" x14ac:dyDescent="0.15">
      <c r="B31" s="269"/>
      <c r="C31" s="287"/>
      <c r="D31" s="274"/>
      <c r="E31" s="289"/>
      <c r="F31" s="274"/>
      <c r="G31" s="274"/>
      <c r="H31" s="276"/>
      <c r="I31" s="278"/>
      <c r="J31" s="297"/>
      <c r="L31" s="263"/>
      <c r="M31" s="263"/>
      <c r="N31" s="263"/>
      <c r="O31" s="263"/>
      <c r="P31" s="263"/>
      <c r="Q31" s="263"/>
      <c r="R31" s="264"/>
      <c r="S31" s="263"/>
      <c r="T31" s="263"/>
      <c r="U31" s="265"/>
      <c r="V31" s="263"/>
      <c r="W31" s="263"/>
      <c r="X31" s="265"/>
      <c r="Y31" s="263"/>
      <c r="Z31" s="263"/>
      <c r="AA31" s="265"/>
      <c r="AB31" s="263"/>
      <c r="AC31" s="263"/>
      <c r="AD31" s="263"/>
      <c r="AE31" s="263"/>
      <c r="AF31" s="263"/>
      <c r="AG31" s="263"/>
      <c r="AH31" s="263"/>
      <c r="AI31" s="263"/>
      <c r="AJ31" s="263"/>
      <c r="AK31" s="310"/>
    </row>
    <row r="32" spans="2:37" ht="6" customHeight="1" x14ac:dyDescent="0.15">
      <c r="B32" s="269"/>
      <c r="C32" s="287"/>
      <c r="D32" s="274"/>
      <c r="E32" s="289"/>
      <c r="F32" s="274"/>
      <c r="G32" s="274"/>
      <c r="H32" s="276"/>
      <c r="I32" s="278"/>
      <c r="J32" s="297"/>
      <c r="L32" s="263"/>
      <c r="M32" s="263"/>
      <c r="N32" s="263"/>
      <c r="O32" s="263"/>
      <c r="P32" s="263"/>
      <c r="Q32" s="263"/>
      <c r="R32" s="264"/>
      <c r="S32" s="263"/>
      <c r="T32" s="263"/>
      <c r="U32" s="265"/>
      <c r="V32" s="263"/>
      <c r="W32" s="263"/>
      <c r="X32" s="265"/>
      <c r="Y32" s="263"/>
      <c r="Z32" s="263"/>
      <c r="AA32" s="265"/>
      <c r="AB32" s="263"/>
      <c r="AC32" s="263"/>
      <c r="AD32" s="263"/>
      <c r="AE32" s="263"/>
      <c r="AF32" s="263"/>
      <c r="AG32" s="263"/>
      <c r="AH32" s="263"/>
      <c r="AI32" s="263"/>
      <c r="AJ32" s="263"/>
      <c r="AK32" s="310"/>
    </row>
    <row r="33" spans="2:37" ht="6" customHeight="1" x14ac:dyDescent="0.15">
      <c r="B33" s="269"/>
      <c r="C33" s="287"/>
      <c r="D33" s="274"/>
      <c r="E33" s="289"/>
      <c r="F33" s="274"/>
      <c r="G33" s="274"/>
      <c r="H33" s="276"/>
      <c r="I33" s="278" t="str">
        <f>"G:"&amp;P29</f>
        <v>G:0</v>
      </c>
      <c r="J33" s="297"/>
      <c r="L33" s="263"/>
      <c r="M33" s="263"/>
      <c r="N33" s="263"/>
      <c r="O33" s="263"/>
      <c r="P33" s="263"/>
      <c r="Q33" s="263"/>
      <c r="R33" s="264"/>
      <c r="S33" s="263"/>
      <c r="T33" s="263"/>
      <c r="U33" s="265"/>
      <c r="V33" s="263"/>
      <c r="W33" s="263"/>
      <c r="X33" s="265"/>
      <c r="Y33" s="263"/>
      <c r="Z33" s="263"/>
      <c r="AA33" s="265"/>
      <c r="AB33" s="263"/>
      <c r="AC33" s="263"/>
      <c r="AD33" s="263"/>
      <c r="AE33" s="263"/>
      <c r="AF33" s="263"/>
      <c r="AG33" s="263"/>
      <c r="AH33" s="263"/>
      <c r="AI33" s="263"/>
      <c r="AJ33" s="263"/>
      <c r="AK33" s="310"/>
    </row>
    <row r="34" spans="2:37" ht="6" customHeight="1" x14ac:dyDescent="0.15">
      <c r="B34" s="269"/>
      <c r="C34" s="287"/>
      <c r="D34" s="274"/>
      <c r="E34" s="289"/>
      <c r="F34" s="274"/>
      <c r="G34" s="274"/>
      <c r="H34" s="276"/>
      <c r="I34" s="278"/>
      <c r="J34" s="297"/>
      <c r="L34" s="263"/>
      <c r="M34" s="263"/>
      <c r="N34" s="263"/>
      <c r="O34" s="263"/>
      <c r="P34" s="263"/>
      <c r="Q34" s="263"/>
      <c r="R34" s="264"/>
      <c r="S34" s="263"/>
      <c r="T34" s="263"/>
      <c r="U34" s="265"/>
      <c r="V34" s="263"/>
      <c r="W34" s="263"/>
      <c r="X34" s="265"/>
      <c r="Y34" s="263"/>
      <c r="Z34" s="263"/>
      <c r="AA34" s="265"/>
      <c r="AB34" s="263"/>
      <c r="AC34" s="263"/>
      <c r="AD34" s="263"/>
      <c r="AE34" s="263"/>
      <c r="AF34" s="263"/>
      <c r="AG34" s="263"/>
      <c r="AH34" s="263"/>
      <c r="AI34" s="263"/>
      <c r="AJ34" s="263"/>
      <c r="AK34" s="310"/>
    </row>
    <row r="35" spans="2:37" ht="6" customHeight="1" x14ac:dyDescent="0.15">
      <c r="B35" s="269"/>
      <c r="C35" s="281" t="str">
        <f>IF(OR(C80=1,E80=1),"",IF(C93="","","G："&amp;AF93&amp;"-"&amp;AE93))</f>
        <v/>
      </c>
      <c r="D35" s="281" t="str">
        <f>IF(OR(D80=1,E80=1),"",IF(D93="","","G："&amp;AB93&amp;"-"&amp;AA93))</f>
        <v/>
      </c>
      <c r="E35" s="289"/>
      <c r="F35" s="281" t="str">
        <f>IF(OR(E80=1,F80=1),"",IF(F93="","","G："&amp;AM93&amp;"-"&amp;AN93))</f>
        <v/>
      </c>
      <c r="G35" s="281" t="str">
        <f>IF(OR(E80=1,G80=1),"",IF(G93="","","G："&amp;W93&amp;"-"&amp;X93))</f>
        <v/>
      </c>
      <c r="H35" s="281" t="str">
        <f>IF(OR(E80=1,H80=1),"",IF(H93="","","G："&amp;Q93&amp;"-"&amp;R93))</f>
        <v/>
      </c>
      <c r="I35" s="278"/>
      <c r="J35" s="297"/>
      <c r="L35" s="263"/>
      <c r="M35" s="263"/>
      <c r="N35" s="263"/>
      <c r="O35" s="263"/>
      <c r="P35" s="263"/>
      <c r="Q35" s="263"/>
      <c r="R35" s="264"/>
      <c r="S35" s="263"/>
      <c r="T35" s="263"/>
      <c r="U35" s="265"/>
      <c r="V35" s="263"/>
      <c r="W35" s="263"/>
      <c r="X35" s="265"/>
      <c r="Y35" s="263"/>
      <c r="Z35" s="263"/>
      <c r="AA35" s="265"/>
      <c r="AB35" s="263"/>
      <c r="AC35" s="263"/>
      <c r="AD35" s="263"/>
      <c r="AE35" s="263"/>
      <c r="AF35" s="263"/>
      <c r="AG35" s="263"/>
      <c r="AH35" s="263"/>
      <c r="AI35" s="263"/>
      <c r="AJ35" s="263"/>
      <c r="AK35" s="310"/>
    </row>
    <row r="36" spans="2:37" ht="6" customHeight="1" x14ac:dyDescent="0.15">
      <c r="B36" s="269"/>
      <c r="C36" s="282"/>
      <c r="D36" s="282"/>
      <c r="E36" s="289"/>
      <c r="F36" s="282"/>
      <c r="G36" s="282"/>
      <c r="H36" s="282"/>
      <c r="I36" s="278"/>
      <c r="J36" s="297"/>
      <c r="L36" s="263"/>
      <c r="M36" s="263"/>
      <c r="N36" s="263"/>
      <c r="O36" s="263"/>
      <c r="P36" s="263"/>
      <c r="Q36" s="263"/>
      <c r="R36" s="264"/>
      <c r="S36" s="263"/>
      <c r="T36" s="263"/>
      <c r="U36" s="265"/>
      <c r="V36" s="263"/>
      <c r="W36" s="263"/>
      <c r="X36" s="265"/>
      <c r="Y36" s="263"/>
      <c r="Z36" s="263"/>
      <c r="AA36" s="265"/>
      <c r="AB36" s="263"/>
      <c r="AC36" s="263"/>
      <c r="AD36" s="263"/>
      <c r="AE36" s="263"/>
      <c r="AF36" s="263"/>
      <c r="AG36" s="263"/>
      <c r="AH36" s="263"/>
      <c r="AI36" s="263"/>
      <c r="AJ36" s="263"/>
      <c r="AK36" s="310"/>
    </row>
    <row r="37" spans="2:37" ht="6" customHeight="1" x14ac:dyDescent="0.15">
      <c r="B37" s="269"/>
      <c r="C37" s="282"/>
      <c r="D37" s="282"/>
      <c r="E37" s="289"/>
      <c r="F37" s="282"/>
      <c r="G37" s="282"/>
      <c r="H37" s="282"/>
      <c r="I37" s="278" t="str">
        <f>"P:"&amp;Q29</f>
        <v>P:0</v>
      </c>
      <c r="J37" s="297"/>
      <c r="L37" s="263"/>
      <c r="M37" s="263"/>
      <c r="N37" s="263"/>
      <c r="O37" s="263"/>
      <c r="P37" s="263"/>
      <c r="Q37" s="263"/>
      <c r="R37" s="264"/>
      <c r="S37" s="263"/>
      <c r="T37" s="263"/>
      <c r="U37" s="265"/>
      <c r="V37" s="263"/>
      <c r="W37" s="263"/>
      <c r="X37" s="265"/>
      <c r="Y37" s="263"/>
      <c r="Z37" s="263"/>
      <c r="AA37" s="265"/>
      <c r="AB37" s="263"/>
      <c r="AC37" s="263"/>
      <c r="AD37" s="263"/>
      <c r="AE37" s="263"/>
      <c r="AF37" s="263"/>
      <c r="AG37" s="263"/>
      <c r="AH37" s="263"/>
      <c r="AI37" s="263"/>
      <c r="AJ37" s="263"/>
      <c r="AK37" s="310"/>
    </row>
    <row r="38" spans="2:37" ht="6" customHeight="1" x14ac:dyDescent="0.15">
      <c r="B38" s="269"/>
      <c r="C38" s="281" t="str">
        <f>IF(OR(C80=1,E80=1),"",IF(C93="","","P："&amp;AF116&amp;"-"&amp;AE116))</f>
        <v/>
      </c>
      <c r="D38" s="281" t="str">
        <f>IF(OR(D80=1,E80=1),"",IF(D93="","","P："&amp;AB116&amp;"-"&amp;AA116))</f>
        <v/>
      </c>
      <c r="E38" s="289"/>
      <c r="F38" s="281" t="str">
        <f>IF(OR(E80=1,F80=1),"",IF(F93="","","P："&amp;AM116&amp;"-"&amp;AN116))</f>
        <v/>
      </c>
      <c r="G38" s="281" t="str">
        <f>IF(OR(E80=1,G80=1),"",IF(G93="","","G："&amp;W116&amp;"-"&amp;X116))</f>
        <v/>
      </c>
      <c r="H38" s="281" t="str">
        <f>IF(OR(E80=1,H80=1),"",IF(H93="","","G："&amp;Q116&amp;"-"&amp;R116))</f>
        <v/>
      </c>
      <c r="I38" s="278"/>
      <c r="J38" s="297"/>
      <c r="L38" s="263"/>
      <c r="M38" s="263"/>
      <c r="N38" s="263"/>
      <c r="O38" s="263"/>
      <c r="P38" s="263"/>
      <c r="Q38" s="263"/>
      <c r="R38" s="264"/>
      <c r="S38" s="263"/>
      <c r="T38" s="263"/>
      <c r="U38" s="265"/>
      <c r="V38" s="263"/>
      <c r="W38" s="263"/>
      <c r="X38" s="265"/>
      <c r="Y38" s="263"/>
      <c r="Z38" s="263"/>
      <c r="AA38" s="265"/>
      <c r="AB38" s="263"/>
      <c r="AC38" s="263"/>
      <c r="AD38" s="263"/>
      <c r="AE38" s="263"/>
      <c r="AF38" s="263"/>
      <c r="AG38" s="263"/>
      <c r="AH38" s="263"/>
      <c r="AI38" s="263"/>
      <c r="AJ38" s="263"/>
      <c r="AK38" s="310"/>
    </row>
    <row r="39" spans="2:37" ht="6" customHeight="1" x14ac:dyDescent="0.15">
      <c r="B39" s="269"/>
      <c r="C39" s="282"/>
      <c r="D39" s="282"/>
      <c r="E39" s="289"/>
      <c r="F39" s="282"/>
      <c r="G39" s="282"/>
      <c r="H39" s="282"/>
      <c r="I39" s="278"/>
      <c r="J39" s="297"/>
      <c r="L39" s="263"/>
      <c r="M39" s="263"/>
      <c r="N39" s="263"/>
      <c r="O39" s="263"/>
      <c r="P39" s="263"/>
      <c r="Q39" s="263"/>
      <c r="R39" s="264"/>
      <c r="S39" s="263"/>
      <c r="T39" s="263"/>
      <c r="U39" s="265"/>
      <c r="V39" s="263"/>
      <c r="W39" s="263"/>
      <c r="X39" s="265"/>
      <c r="Y39" s="263"/>
      <c r="Z39" s="263"/>
      <c r="AA39" s="265"/>
      <c r="AB39" s="263"/>
      <c r="AC39" s="263"/>
      <c r="AD39" s="263"/>
      <c r="AE39" s="263"/>
      <c r="AF39" s="263"/>
      <c r="AG39" s="263"/>
      <c r="AH39" s="263"/>
      <c r="AI39" s="263"/>
      <c r="AJ39" s="263"/>
      <c r="AK39" s="310"/>
    </row>
    <row r="40" spans="2:37" ht="6" customHeight="1" x14ac:dyDescent="0.15">
      <c r="B40" s="269"/>
      <c r="C40" s="282"/>
      <c r="D40" s="282"/>
      <c r="E40" s="290"/>
      <c r="F40" s="282"/>
      <c r="G40" s="282"/>
      <c r="H40" s="282"/>
      <c r="I40" s="285"/>
      <c r="J40" s="298"/>
      <c r="L40" s="263"/>
      <c r="M40" s="263"/>
      <c r="N40" s="263"/>
      <c r="O40" s="263"/>
      <c r="P40" s="263"/>
      <c r="Q40" s="263"/>
      <c r="R40" s="264"/>
      <c r="S40" s="263"/>
      <c r="T40" s="263"/>
      <c r="U40" s="265"/>
      <c r="V40" s="263"/>
      <c r="W40" s="263"/>
      <c r="X40" s="265"/>
      <c r="Y40" s="263"/>
      <c r="Z40" s="263"/>
      <c r="AA40" s="265"/>
      <c r="AB40" s="263"/>
      <c r="AC40" s="263"/>
      <c r="AD40" s="263"/>
      <c r="AE40" s="263"/>
      <c r="AF40" s="263"/>
      <c r="AG40" s="263"/>
      <c r="AH40" s="263"/>
      <c r="AI40" s="263"/>
      <c r="AJ40" s="263"/>
      <c r="AK40" s="310"/>
    </row>
    <row r="41" spans="2:37" ht="6" customHeight="1" x14ac:dyDescent="0.15">
      <c r="B41" s="269">
        <f>F4</f>
        <v>0</v>
      </c>
      <c r="C41" s="286" t="str">
        <f>IF(OR(C80=1,F80=1),"全対抗棄権",IF(C94="","",C94&amp;" "&amp;N85&amp;"-"&amp;M85))</f>
        <v/>
      </c>
      <c r="D41" s="291" t="str">
        <f>IF(OR(D80=1,F80=1),"全対抗棄権",IF(D94="","",D94&amp;" "&amp;V85&amp;"-"&amp;U85))</f>
        <v/>
      </c>
      <c r="E41" s="291" t="str">
        <f>IF(OR(E80=1,F80=1),"全対抗棄権",IF(E94="","",E94&amp;" "&amp;AN85&amp;"-"&amp;AM85))</f>
        <v/>
      </c>
      <c r="F41" s="288" t="str">
        <f>IF($V$3=0,"","O")</f>
        <v/>
      </c>
      <c r="G41" s="291" t="str">
        <f>IF(OR(F80=1,G80=1),"全対抗棄権",IF(G94="","",G94&amp;" "&amp;AI85&amp;"-"&amp;AJ85))</f>
        <v/>
      </c>
      <c r="H41" s="293" t="str">
        <f>IF(OR(F80=1,H80=1),"全対抗棄権",IF(H94="","",H94&amp;" "&amp;AC85&amp;"-"&amp;AD85))</f>
        <v/>
      </c>
      <c r="I41" s="295" t="str">
        <f>"M:"&amp;O41</f>
        <v>M:0</v>
      </c>
      <c r="J41" s="296">
        <f>AK41</f>
        <v>4</v>
      </c>
      <c r="L41" s="263">
        <f>COUNTIF(C94:H94,"○")</f>
        <v>0</v>
      </c>
      <c r="M41" s="263">
        <f>COUNTIF(C94:H94,"×")</f>
        <v>0</v>
      </c>
      <c r="N41" s="263">
        <f>COUNTIF(C94:H94,"△")</f>
        <v>0</v>
      </c>
      <c r="O41" s="263">
        <f t="shared" ref="O41" si="29">IFERROR(VLOOKUP($B41,$L$145:$M$151,2,0),0)</f>
        <v>0</v>
      </c>
      <c r="P41" s="263">
        <f t="shared" ref="P41" si="30">IFERROR(VLOOKUP($B41,$L$145:$O$151,4,0)-VLOOKUP($B41,$L$145:$P$151,5,0),0)</f>
        <v>0</v>
      </c>
      <c r="Q41" s="263">
        <f t="shared" ref="Q41" si="31">IFERROR(VLOOKUP($B41,$L$145:$Q$151,6,0)-VLOOKUP($B41,$L$145:$R$151,7,0),0)</f>
        <v>0</v>
      </c>
      <c r="R41" s="264"/>
      <c r="S41" s="263">
        <f t="shared" ref="S41" si="32">_xlfn.RANK.EQ(L41,$L$5:$L$76)</f>
        <v>1</v>
      </c>
      <c r="T41" s="263">
        <f t="shared" ref="T41" si="33">IF(COUNTIF($S$5:$S$76,S41)&gt;1,1,0)</f>
        <v>1</v>
      </c>
      <c r="U41" s="265">
        <f t="shared" ref="U41" si="34">L41*100+O41</f>
        <v>0</v>
      </c>
      <c r="V41" s="263">
        <f t="shared" ref="V41" si="35">IF(T41=1,_xlfn.RANK.EQ(U41,$U$5:$U$76),0)</f>
        <v>1</v>
      </c>
      <c r="W41" s="263">
        <f>IF(V41=0,0,IF(COUNTIF($V$5:$V$76,V41)&gt;1,1,0))</f>
        <v>1</v>
      </c>
      <c r="X41" s="265">
        <f t="shared" ref="X41" si="36">L41*10000+O41*100+P41</f>
        <v>0</v>
      </c>
      <c r="Y41" s="263">
        <f t="shared" ref="Y41" si="37">IF(W41=1,_xlfn.RANK.EQ(X41,$X$5:$X$76),0)</f>
        <v>1</v>
      </c>
      <c r="Z41" s="263">
        <f>IF(Y41=0,0,IF(COUNTIF($Y$5:$Y$76,Y41)&gt;1,1,0))</f>
        <v>1</v>
      </c>
      <c r="AA41" s="265">
        <f t="shared" ref="AA41" si="38">L41*1000000+O41*10000+P41*100+Q41</f>
        <v>0</v>
      </c>
      <c r="AB41" s="263">
        <f t="shared" ref="AB41" si="39">IF(Z41=1,_xlfn.RANK.EQ(AA41,$AA$5:$AA$76),0)</f>
        <v>1</v>
      </c>
      <c r="AC41" s="263">
        <f>IF(AB41=0,0,IF(COUNTIF($AB$5:$AB$76,AB41)&gt;1,1,0))</f>
        <v>1</v>
      </c>
      <c r="AD41" s="263">
        <f>IF(AB41=1,B41,0)</f>
        <v>0</v>
      </c>
      <c r="AE41" s="263">
        <f t="shared" ref="AE41" si="40">IF(AC41=1,MOD(AH41,10),0)</f>
        <v>1</v>
      </c>
      <c r="AF41" s="263">
        <f>IF(AD41&lt;&gt;0,IF($AF$77="",0,IF($AF$77="○",1,-1)),0)</f>
        <v>0</v>
      </c>
      <c r="AG41" s="263">
        <f t="shared" ref="AG41" si="41">IF(AD41&lt;&gt;0,IF(AF41=1,AE41,IF(AF41=-1,AE41+1)),0)</f>
        <v>0</v>
      </c>
      <c r="AH41" s="263" t="str">
        <f>S41&amp;V41&amp;Y41&amp;AB41</f>
        <v>1111</v>
      </c>
      <c r="AI41" s="263">
        <v>4</v>
      </c>
      <c r="AJ41" s="263" t="b">
        <f t="shared" ref="AJ41" si="42">IFERROR(IF(AG41&lt;&gt;0,AG41,RIGHTB(LEFT(AH41,FIND(0,AH41)-1),1)),FALSE)</f>
        <v>0</v>
      </c>
      <c r="AK41" s="310">
        <f t="shared" ref="AK41" si="43">IF(AJ41=FALSE,IF(COUNTIF($L$5:$L$76,1),"",AI41),AJ41)</f>
        <v>4</v>
      </c>
    </row>
    <row r="42" spans="2:37" ht="6" customHeight="1" x14ac:dyDescent="0.15">
      <c r="B42" s="269"/>
      <c r="C42" s="287"/>
      <c r="D42" s="274"/>
      <c r="E42" s="274"/>
      <c r="F42" s="289"/>
      <c r="G42" s="274"/>
      <c r="H42" s="276"/>
      <c r="I42" s="278"/>
      <c r="J42" s="297"/>
      <c r="L42" s="263"/>
      <c r="M42" s="263"/>
      <c r="N42" s="263"/>
      <c r="O42" s="263"/>
      <c r="P42" s="263"/>
      <c r="Q42" s="263"/>
      <c r="R42" s="264"/>
      <c r="S42" s="263"/>
      <c r="T42" s="263"/>
      <c r="U42" s="265"/>
      <c r="V42" s="263"/>
      <c r="W42" s="263"/>
      <c r="X42" s="265"/>
      <c r="Y42" s="263"/>
      <c r="Z42" s="263"/>
      <c r="AA42" s="265"/>
      <c r="AB42" s="263"/>
      <c r="AC42" s="263"/>
      <c r="AD42" s="263"/>
      <c r="AE42" s="263"/>
      <c r="AF42" s="263"/>
      <c r="AG42" s="263"/>
      <c r="AH42" s="263"/>
      <c r="AI42" s="263"/>
      <c r="AJ42" s="263"/>
      <c r="AK42" s="310"/>
    </row>
    <row r="43" spans="2:37" ht="6" customHeight="1" x14ac:dyDescent="0.15">
      <c r="B43" s="269"/>
      <c r="C43" s="287"/>
      <c r="D43" s="274"/>
      <c r="E43" s="274"/>
      <c r="F43" s="289"/>
      <c r="G43" s="274"/>
      <c r="H43" s="276"/>
      <c r="I43" s="278"/>
      <c r="J43" s="297"/>
      <c r="L43" s="263"/>
      <c r="M43" s="263"/>
      <c r="N43" s="263"/>
      <c r="O43" s="263"/>
      <c r="P43" s="263"/>
      <c r="Q43" s="263"/>
      <c r="R43" s="264"/>
      <c r="S43" s="263"/>
      <c r="T43" s="263"/>
      <c r="U43" s="265"/>
      <c r="V43" s="263"/>
      <c r="W43" s="263"/>
      <c r="X43" s="265"/>
      <c r="Y43" s="263"/>
      <c r="Z43" s="263"/>
      <c r="AA43" s="265"/>
      <c r="AB43" s="263"/>
      <c r="AC43" s="263"/>
      <c r="AD43" s="263"/>
      <c r="AE43" s="263"/>
      <c r="AF43" s="263"/>
      <c r="AG43" s="263"/>
      <c r="AH43" s="263"/>
      <c r="AI43" s="263"/>
      <c r="AJ43" s="263"/>
      <c r="AK43" s="310"/>
    </row>
    <row r="44" spans="2:37" ht="6" customHeight="1" x14ac:dyDescent="0.15">
      <c r="B44" s="269"/>
      <c r="C44" s="287"/>
      <c r="D44" s="274"/>
      <c r="E44" s="274"/>
      <c r="F44" s="289"/>
      <c r="G44" s="274"/>
      <c r="H44" s="276"/>
      <c r="I44" s="278"/>
      <c r="J44" s="297"/>
      <c r="L44" s="263"/>
      <c r="M44" s="263"/>
      <c r="N44" s="263"/>
      <c r="O44" s="263"/>
      <c r="P44" s="263"/>
      <c r="Q44" s="263"/>
      <c r="R44" s="264"/>
      <c r="S44" s="263"/>
      <c r="T44" s="263"/>
      <c r="U44" s="265"/>
      <c r="V44" s="263"/>
      <c r="W44" s="263"/>
      <c r="X44" s="265"/>
      <c r="Y44" s="263"/>
      <c r="Z44" s="263"/>
      <c r="AA44" s="265"/>
      <c r="AB44" s="263"/>
      <c r="AC44" s="263"/>
      <c r="AD44" s="263"/>
      <c r="AE44" s="263"/>
      <c r="AF44" s="263"/>
      <c r="AG44" s="263"/>
      <c r="AH44" s="263"/>
      <c r="AI44" s="263"/>
      <c r="AJ44" s="263"/>
      <c r="AK44" s="310"/>
    </row>
    <row r="45" spans="2:37" ht="6" customHeight="1" x14ac:dyDescent="0.15">
      <c r="B45" s="269"/>
      <c r="C45" s="287"/>
      <c r="D45" s="274"/>
      <c r="E45" s="274"/>
      <c r="F45" s="289"/>
      <c r="G45" s="274"/>
      <c r="H45" s="276"/>
      <c r="I45" s="278" t="str">
        <f>"G:"&amp;P41</f>
        <v>G:0</v>
      </c>
      <c r="J45" s="297"/>
      <c r="L45" s="263"/>
      <c r="M45" s="263"/>
      <c r="N45" s="263"/>
      <c r="O45" s="263"/>
      <c r="P45" s="263"/>
      <c r="Q45" s="263"/>
      <c r="R45" s="264"/>
      <c r="S45" s="263"/>
      <c r="T45" s="263"/>
      <c r="U45" s="265"/>
      <c r="V45" s="263"/>
      <c r="W45" s="263"/>
      <c r="X45" s="265"/>
      <c r="Y45" s="263"/>
      <c r="Z45" s="263"/>
      <c r="AA45" s="265"/>
      <c r="AB45" s="263"/>
      <c r="AC45" s="263"/>
      <c r="AD45" s="263"/>
      <c r="AE45" s="263"/>
      <c r="AF45" s="263"/>
      <c r="AG45" s="263"/>
      <c r="AH45" s="263"/>
      <c r="AI45" s="263"/>
      <c r="AJ45" s="263"/>
      <c r="AK45" s="310"/>
    </row>
    <row r="46" spans="2:37" ht="6" customHeight="1" x14ac:dyDescent="0.15">
      <c r="B46" s="269"/>
      <c r="C46" s="287"/>
      <c r="D46" s="274"/>
      <c r="E46" s="274"/>
      <c r="F46" s="289"/>
      <c r="G46" s="274"/>
      <c r="H46" s="276"/>
      <c r="I46" s="278"/>
      <c r="J46" s="297"/>
      <c r="L46" s="263"/>
      <c r="M46" s="263"/>
      <c r="N46" s="263"/>
      <c r="O46" s="263"/>
      <c r="P46" s="263"/>
      <c r="Q46" s="263"/>
      <c r="R46" s="264"/>
      <c r="S46" s="263"/>
      <c r="T46" s="263"/>
      <c r="U46" s="265"/>
      <c r="V46" s="263"/>
      <c r="W46" s="263"/>
      <c r="X46" s="265"/>
      <c r="Y46" s="263"/>
      <c r="Z46" s="263"/>
      <c r="AA46" s="265"/>
      <c r="AB46" s="263"/>
      <c r="AC46" s="263"/>
      <c r="AD46" s="263"/>
      <c r="AE46" s="263"/>
      <c r="AF46" s="263"/>
      <c r="AG46" s="263"/>
      <c r="AH46" s="263"/>
      <c r="AI46" s="263"/>
      <c r="AJ46" s="263"/>
      <c r="AK46" s="310"/>
    </row>
    <row r="47" spans="2:37" ht="6" customHeight="1" x14ac:dyDescent="0.15">
      <c r="B47" s="269"/>
      <c r="C47" s="281" t="str">
        <f>IF(OR(C80=1,F80=1),"",IF(C94="","","G："&amp;N93&amp;"-"&amp;M93))</f>
        <v/>
      </c>
      <c r="D47" s="281" t="str">
        <f>IF(OR(D80=1,F80=1),"",IF(D94="","","G："&amp;V93&amp;"-"&amp;U93))</f>
        <v/>
      </c>
      <c r="E47" s="281" t="str">
        <f>IF(OR(E80=1,F80=1),"",IF(E94="","","G："&amp;AN93&amp;"-"&amp;AM93))</f>
        <v/>
      </c>
      <c r="F47" s="289"/>
      <c r="G47" s="281" t="str">
        <f>IF(OR(F80=1,G80=1),"",IF(G94="","","G："&amp;AI93&amp;"-"&amp;AJ93))</f>
        <v/>
      </c>
      <c r="H47" s="281" t="str">
        <f>IF(OR(F80=1,H80=1),"",IF(H94="","","G："&amp;AC93&amp;"-"&amp;AD93))</f>
        <v/>
      </c>
      <c r="I47" s="278"/>
      <c r="J47" s="297"/>
      <c r="L47" s="263"/>
      <c r="M47" s="263"/>
      <c r="N47" s="263"/>
      <c r="O47" s="263"/>
      <c r="P47" s="263"/>
      <c r="Q47" s="263"/>
      <c r="R47" s="264"/>
      <c r="S47" s="263"/>
      <c r="T47" s="263"/>
      <c r="U47" s="265"/>
      <c r="V47" s="263"/>
      <c r="W47" s="263"/>
      <c r="X47" s="265"/>
      <c r="Y47" s="263"/>
      <c r="Z47" s="263"/>
      <c r="AA47" s="265"/>
      <c r="AB47" s="263"/>
      <c r="AC47" s="263"/>
      <c r="AD47" s="263"/>
      <c r="AE47" s="263"/>
      <c r="AF47" s="263"/>
      <c r="AG47" s="263"/>
      <c r="AH47" s="263"/>
      <c r="AI47" s="263"/>
      <c r="AJ47" s="263"/>
      <c r="AK47" s="310"/>
    </row>
    <row r="48" spans="2:37" ht="6" customHeight="1" x14ac:dyDescent="0.15">
      <c r="B48" s="269"/>
      <c r="C48" s="282"/>
      <c r="D48" s="282"/>
      <c r="E48" s="282"/>
      <c r="F48" s="289"/>
      <c r="G48" s="282"/>
      <c r="H48" s="282"/>
      <c r="I48" s="278"/>
      <c r="J48" s="297"/>
      <c r="L48" s="263"/>
      <c r="M48" s="263"/>
      <c r="N48" s="263"/>
      <c r="O48" s="263"/>
      <c r="P48" s="263"/>
      <c r="Q48" s="263"/>
      <c r="R48" s="264"/>
      <c r="S48" s="263"/>
      <c r="T48" s="263"/>
      <c r="U48" s="265"/>
      <c r="V48" s="263"/>
      <c r="W48" s="263"/>
      <c r="X48" s="265"/>
      <c r="Y48" s="263"/>
      <c r="Z48" s="263"/>
      <c r="AA48" s="265"/>
      <c r="AB48" s="263"/>
      <c r="AC48" s="263"/>
      <c r="AD48" s="263"/>
      <c r="AE48" s="263"/>
      <c r="AF48" s="263"/>
      <c r="AG48" s="263"/>
      <c r="AH48" s="263"/>
      <c r="AI48" s="263"/>
      <c r="AJ48" s="263"/>
      <c r="AK48" s="310"/>
    </row>
    <row r="49" spans="2:37" ht="6" customHeight="1" x14ac:dyDescent="0.15">
      <c r="B49" s="269"/>
      <c r="C49" s="282"/>
      <c r="D49" s="282"/>
      <c r="E49" s="282"/>
      <c r="F49" s="289"/>
      <c r="G49" s="282"/>
      <c r="H49" s="282"/>
      <c r="I49" s="278" t="str">
        <f>"P:"&amp;Q41</f>
        <v>P:0</v>
      </c>
      <c r="J49" s="297"/>
      <c r="L49" s="263"/>
      <c r="M49" s="263"/>
      <c r="N49" s="263"/>
      <c r="O49" s="263"/>
      <c r="P49" s="263"/>
      <c r="Q49" s="263"/>
      <c r="R49" s="264"/>
      <c r="S49" s="263"/>
      <c r="T49" s="263"/>
      <c r="U49" s="265"/>
      <c r="V49" s="263"/>
      <c r="W49" s="263"/>
      <c r="X49" s="265"/>
      <c r="Y49" s="263"/>
      <c r="Z49" s="263"/>
      <c r="AA49" s="265"/>
      <c r="AB49" s="263"/>
      <c r="AC49" s="263"/>
      <c r="AD49" s="263"/>
      <c r="AE49" s="263"/>
      <c r="AF49" s="263"/>
      <c r="AG49" s="263"/>
      <c r="AH49" s="263"/>
      <c r="AI49" s="263"/>
      <c r="AJ49" s="263"/>
      <c r="AK49" s="310"/>
    </row>
    <row r="50" spans="2:37" ht="6" customHeight="1" x14ac:dyDescent="0.15">
      <c r="B50" s="269"/>
      <c r="C50" s="281" t="str">
        <f>IF(OR(C80=1,F80=1),"",IF(C94="","","P："&amp;N116&amp;"-"&amp;M116))</f>
        <v/>
      </c>
      <c r="D50" s="281" t="str">
        <f>IF(OR(D80=1,F80=1),"",IF(D94="","","P："&amp;V116&amp;"-"&amp;U116))</f>
        <v/>
      </c>
      <c r="E50" s="281" t="str">
        <f>IF(OR(E80=1,F80=1),"",IF(E94="","","P："&amp;AN116&amp;"-"&amp;AM116))</f>
        <v/>
      </c>
      <c r="F50" s="289"/>
      <c r="G50" s="281" t="str">
        <f>IF(OR(F80=1,G80=1),"",IF(G94="","","G："&amp;AI116&amp;"-"&amp;AJ116))</f>
        <v/>
      </c>
      <c r="H50" s="281" t="str">
        <f>IF(OR(F80=1,H80=1),"",IF(H94="","","G："&amp;AC116&amp;"-"&amp;AD116))</f>
        <v/>
      </c>
      <c r="I50" s="278"/>
      <c r="J50" s="297"/>
      <c r="L50" s="263"/>
      <c r="M50" s="263"/>
      <c r="N50" s="263"/>
      <c r="O50" s="263"/>
      <c r="P50" s="263"/>
      <c r="Q50" s="263"/>
      <c r="R50" s="264"/>
      <c r="S50" s="263"/>
      <c r="T50" s="263"/>
      <c r="U50" s="265"/>
      <c r="V50" s="263"/>
      <c r="W50" s="263"/>
      <c r="X50" s="265"/>
      <c r="Y50" s="263"/>
      <c r="Z50" s="263"/>
      <c r="AA50" s="265"/>
      <c r="AB50" s="263"/>
      <c r="AC50" s="263"/>
      <c r="AD50" s="263"/>
      <c r="AE50" s="263"/>
      <c r="AF50" s="263"/>
      <c r="AG50" s="263"/>
      <c r="AH50" s="263"/>
      <c r="AI50" s="263"/>
      <c r="AJ50" s="263"/>
      <c r="AK50" s="310"/>
    </row>
    <row r="51" spans="2:37" ht="6" customHeight="1" x14ac:dyDescent="0.15">
      <c r="B51" s="269"/>
      <c r="C51" s="282"/>
      <c r="D51" s="282"/>
      <c r="E51" s="282"/>
      <c r="F51" s="289"/>
      <c r="G51" s="282"/>
      <c r="H51" s="282"/>
      <c r="I51" s="278"/>
      <c r="J51" s="297"/>
      <c r="L51" s="263"/>
      <c r="M51" s="263"/>
      <c r="N51" s="263"/>
      <c r="O51" s="263"/>
      <c r="P51" s="263"/>
      <c r="Q51" s="263"/>
      <c r="R51" s="264"/>
      <c r="S51" s="263"/>
      <c r="T51" s="263"/>
      <c r="U51" s="265"/>
      <c r="V51" s="263"/>
      <c r="W51" s="263"/>
      <c r="X51" s="265"/>
      <c r="Y51" s="263"/>
      <c r="Z51" s="263"/>
      <c r="AA51" s="265"/>
      <c r="AB51" s="263"/>
      <c r="AC51" s="263"/>
      <c r="AD51" s="263"/>
      <c r="AE51" s="263"/>
      <c r="AF51" s="263"/>
      <c r="AG51" s="263"/>
      <c r="AH51" s="263"/>
      <c r="AI51" s="263"/>
      <c r="AJ51" s="263"/>
      <c r="AK51" s="310"/>
    </row>
    <row r="52" spans="2:37" ht="6" customHeight="1" x14ac:dyDescent="0.15">
      <c r="B52" s="269"/>
      <c r="C52" s="282"/>
      <c r="D52" s="282"/>
      <c r="E52" s="282"/>
      <c r="F52" s="290"/>
      <c r="G52" s="282"/>
      <c r="H52" s="282"/>
      <c r="I52" s="285"/>
      <c r="J52" s="298"/>
      <c r="L52" s="263"/>
      <c r="M52" s="263"/>
      <c r="N52" s="263"/>
      <c r="O52" s="263"/>
      <c r="P52" s="263"/>
      <c r="Q52" s="263"/>
      <c r="R52" s="264"/>
      <c r="S52" s="263"/>
      <c r="T52" s="263"/>
      <c r="U52" s="265"/>
      <c r="V52" s="263"/>
      <c r="W52" s="263"/>
      <c r="X52" s="265"/>
      <c r="Y52" s="263"/>
      <c r="Z52" s="263"/>
      <c r="AA52" s="265"/>
      <c r="AB52" s="263"/>
      <c r="AC52" s="263"/>
      <c r="AD52" s="263"/>
      <c r="AE52" s="263"/>
      <c r="AF52" s="263"/>
      <c r="AG52" s="263"/>
      <c r="AH52" s="263"/>
      <c r="AI52" s="263"/>
      <c r="AJ52" s="263"/>
      <c r="AK52" s="310"/>
    </row>
    <row r="53" spans="2:37" ht="6" customHeight="1" x14ac:dyDescent="0.15">
      <c r="B53" s="269">
        <f>G4</f>
        <v>0</v>
      </c>
      <c r="C53" s="286" t="str">
        <f>IF(OR(C80=1,G80=1),"全対抗棄権",IF(C95="","",C95&amp;" "&amp;Z85&amp;"-"&amp;Y85))</f>
        <v/>
      </c>
      <c r="D53" s="291" t="str">
        <f>IF(OR(D80=1,G80=1),"全対抗棄権",IF(D95="","",D95&amp;" "&amp;P85&amp;"-"&amp;O85))</f>
        <v/>
      </c>
      <c r="E53" s="291" t="str">
        <f>IF(OR(E80=1,G80=1),"全対抗棄権",IF(E95="","",E95&amp;" "&amp;X85&amp;"-"&amp;W85))</f>
        <v/>
      </c>
      <c r="F53" s="291" t="str">
        <f>IF(OR(F80=1,G80=1),"全対抗棄権",IF(F95="","",F95&amp;" "&amp;AJ85&amp;"-"&amp;AI85))</f>
        <v/>
      </c>
      <c r="G53" s="288" t="str">
        <f>IF($V$3=0,"","R")</f>
        <v/>
      </c>
      <c r="H53" s="293" t="str">
        <f>IF(OR(G80=1,H80=1),"全対抗棄権",IF(H95="","",H95&amp;" "&amp;AO85&amp;"-"&amp;AP85))</f>
        <v/>
      </c>
      <c r="I53" s="295" t="str">
        <f>"M:"&amp;O53</f>
        <v>M:0</v>
      </c>
      <c r="J53" s="296">
        <f>AK53</f>
        <v>5</v>
      </c>
      <c r="L53" s="263">
        <f>COUNTIF(C95:H95,"○")</f>
        <v>0</v>
      </c>
      <c r="M53" s="263">
        <f>COUNTIF(C95:H95,"×")</f>
        <v>0</v>
      </c>
      <c r="N53" s="263">
        <f>COUNTIF(C95:H95,"△")</f>
        <v>0</v>
      </c>
      <c r="O53" s="263">
        <f t="shared" ref="O53" si="44">IFERROR(VLOOKUP($B53,$L$145:$M$151,2,0),0)</f>
        <v>0</v>
      </c>
      <c r="P53" s="263">
        <f t="shared" ref="P53" si="45">IFERROR(VLOOKUP($B53,$L$145:$O$151,4,0)-VLOOKUP($B53,$L$145:$P$151,5,0),0)</f>
        <v>0</v>
      </c>
      <c r="Q53" s="263">
        <f t="shared" ref="Q53" si="46">IFERROR(VLOOKUP($B53,$L$145:$Q$151,6,0)-VLOOKUP($B53,$L$145:$R$151,7,0),0)</f>
        <v>0</v>
      </c>
      <c r="R53" s="264"/>
      <c r="S53" s="263">
        <f t="shared" ref="S53" si="47">_xlfn.RANK.EQ(L53,$L$5:$L$76)</f>
        <v>1</v>
      </c>
      <c r="T53" s="263">
        <f t="shared" ref="T53" si="48">IF(COUNTIF($S$5:$S$76,S53)&gt;1,1,0)</f>
        <v>1</v>
      </c>
      <c r="U53" s="265">
        <f t="shared" ref="U53" si="49">L53*100+O53</f>
        <v>0</v>
      </c>
      <c r="V53" s="263">
        <f t="shared" ref="V53" si="50">IF(T53=1,_xlfn.RANK.EQ(U53,$U$5:$U$76),0)</f>
        <v>1</v>
      </c>
      <c r="W53" s="263">
        <f>IF(V53=0,0,IF(COUNTIF($V$5:$V$76,V53)&gt;1,1,0))</f>
        <v>1</v>
      </c>
      <c r="X53" s="265">
        <f t="shared" ref="X53" si="51">L53*10000+O53*100+P53</f>
        <v>0</v>
      </c>
      <c r="Y53" s="263">
        <f t="shared" ref="Y53" si="52">IF(W53=1,_xlfn.RANK.EQ(X53,$X$5:$X$76),0)</f>
        <v>1</v>
      </c>
      <c r="Z53" s="263">
        <f>IF(Y53=0,0,IF(COUNTIF($Y$5:$Y$76,Y53)&gt;1,1,0))</f>
        <v>1</v>
      </c>
      <c r="AA53" s="265">
        <f t="shared" ref="AA53" si="53">L53*1000000+O53*10000+P53*100+Q53</f>
        <v>0</v>
      </c>
      <c r="AB53" s="263">
        <f t="shared" ref="AB53" si="54">IF(Z53=1,_xlfn.RANK.EQ(AA53,$AA$5:$AA$76),0)</f>
        <v>1</v>
      </c>
      <c r="AC53" s="263">
        <f>IF(AB53=0,0,IF(COUNTIF($AB$5:$AB$76,AB53)&gt;1,1,0))</f>
        <v>1</v>
      </c>
      <c r="AD53" s="263">
        <f>IF(AB53=1,B53,0)</f>
        <v>0</v>
      </c>
      <c r="AE53" s="263">
        <f t="shared" ref="AE53" si="55">IF(AC53=1,MOD(AH53,10),0)</f>
        <v>1</v>
      </c>
      <c r="AF53" s="263">
        <f>IF(AD53&lt;&gt;0,IF($AF$77="",0,IF($AF$77="○",1,-1)),0)</f>
        <v>0</v>
      </c>
      <c r="AG53" s="263">
        <f t="shared" ref="AG53" si="56">IF(AD53&lt;&gt;0,IF(AF53=1,AE53,IF(AF53=-1,AE53+1)),0)</f>
        <v>0</v>
      </c>
      <c r="AH53" s="263" t="str">
        <f>S53&amp;V53&amp;Y53&amp;AB53</f>
        <v>1111</v>
      </c>
      <c r="AI53" s="263">
        <v>5</v>
      </c>
      <c r="AJ53" s="263" t="b">
        <f t="shared" ref="AJ53" si="57">IFERROR(IF(AG53&lt;&gt;0,AG53,RIGHTB(LEFT(AH53,FIND(0,AH53)-1),1)),FALSE)</f>
        <v>0</v>
      </c>
      <c r="AK53" s="310">
        <f t="shared" ref="AK53" si="58">IF(AJ53=FALSE,IF(COUNTIF($L$5:$L$76,1),"",AI53),AJ53)</f>
        <v>5</v>
      </c>
    </row>
    <row r="54" spans="2:37" ht="6" customHeight="1" x14ac:dyDescent="0.15">
      <c r="B54" s="269"/>
      <c r="C54" s="287"/>
      <c r="D54" s="274"/>
      <c r="E54" s="274"/>
      <c r="F54" s="274"/>
      <c r="G54" s="289"/>
      <c r="H54" s="276"/>
      <c r="I54" s="278"/>
      <c r="J54" s="297"/>
      <c r="L54" s="263"/>
      <c r="M54" s="263"/>
      <c r="N54" s="263"/>
      <c r="O54" s="263"/>
      <c r="P54" s="263"/>
      <c r="Q54" s="263"/>
      <c r="R54" s="264"/>
      <c r="S54" s="263"/>
      <c r="T54" s="263"/>
      <c r="U54" s="265"/>
      <c r="V54" s="263"/>
      <c r="W54" s="263"/>
      <c r="X54" s="265"/>
      <c r="Y54" s="263"/>
      <c r="Z54" s="263"/>
      <c r="AA54" s="265"/>
      <c r="AB54" s="263"/>
      <c r="AC54" s="263"/>
      <c r="AD54" s="263"/>
      <c r="AE54" s="263"/>
      <c r="AF54" s="263"/>
      <c r="AG54" s="263"/>
      <c r="AH54" s="263"/>
      <c r="AI54" s="263"/>
      <c r="AJ54" s="263"/>
      <c r="AK54" s="310"/>
    </row>
    <row r="55" spans="2:37" ht="6" customHeight="1" x14ac:dyDescent="0.15">
      <c r="B55" s="269"/>
      <c r="C55" s="287"/>
      <c r="D55" s="274"/>
      <c r="E55" s="274"/>
      <c r="F55" s="274"/>
      <c r="G55" s="289"/>
      <c r="H55" s="276"/>
      <c r="I55" s="278"/>
      <c r="J55" s="297"/>
      <c r="L55" s="263"/>
      <c r="M55" s="263"/>
      <c r="N55" s="263"/>
      <c r="O55" s="263"/>
      <c r="P55" s="263"/>
      <c r="Q55" s="263"/>
      <c r="R55" s="264"/>
      <c r="S55" s="263"/>
      <c r="T55" s="263"/>
      <c r="U55" s="265"/>
      <c r="V55" s="263"/>
      <c r="W55" s="263"/>
      <c r="X55" s="265"/>
      <c r="Y55" s="263"/>
      <c r="Z55" s="263"/>
      <c r="AA55" s="265"/>
      <c r="AB55" s="263"/>
      <c r="AC55" s="263"/>
      <c r="AD55" s="263"/>
      <c r="AE55" s="263"/>
      <c r="AF55" s="263"/>
      <c r="AG55" s="263"/>
      <c r="AH55" s="263"/>
      <c r="AI55" s="263"/>
      <c r="AJ55" s="263"/>
      <c r="AK55" s="310"/>
    </row>
    <row r="56" spans="2:37" ht="6" customHeight="1" x14ac:dyDescent="0.15">
      <c r="B56" s="269"/>
      <c r="C56" s="287"/>
      <c r="D56" s="274"/>
      <c r="E56" s="274"/>
      <c r="F56" s="274"/>
      <c r="G56" s="289"/>
      <c r="H56" s="276"/>
      <c r="I56" s="278"/>
      <c r="J56" s="297"/>
      <c r="L56" s="263"/>
      <c r="M56" s="263"/>
      <c r="N56" s="263"/>
      <c r="O56" s="263"/>
      <c r="P56" s="263"/>
      <c r="Q56" s="263"/>
      <c r="R56" s="264"/>
      <c r="S56" s="263"/>
      <c r="T56" s="263"/>
      <c r="U56" s="265"/>
      <c r="V56" s="263"/>
      <c r="W56" s="263"/>
      <c r="X56" s="265"/>
      <c r="Y56" s="263"/>
      <c r="Z56" s="263"/>
      <c r="AA56" s="265"/>
      <c r="AB56" s="263"/>
      <c r="AC56" s="263"/>
      <c r="AD56" s="263"/>
      <c r="AE56" s="263"/>
      <c r="AF56" s="263"/>
      <c r="AG56" s="263"/>
      <c r="AH56" s="263"/>
      <c r="AI56" s="263"/>
      <c r="AJ56" s="263"/>
      <c r="AK56" s="310"/>
    </row>
    <row r="57" spans="2:37" ht="6" customHeight="1" x14ac:dyDescent="0.15">
      <c r="B57" s="269"/>
      <c r="C57" s="287"/>
      <c r="D57" s="274"/>
      <c r="E57" s="274"/>
      <c r="F57" s="274"/>
      <c r="G57" s="289"/>
      <c r="H57" s="276"/>
      <c r="I57" s="278" t="str">
        <f>"G:"&amp;P53</f>
        <v>G:0</v>
      </c>
      <c r="J57" s="297"/>
      <c r="L57" s="263"/>
      <c r="M57" s="263"/>
      <c r="N57" s="263"/>
      <c r="O57" s="263"/>
      <c r="P57" s="263"/>
      <c r="Q57" s="263"/>
      <c r="R57" s="264"/>
      <c r="S57" s="263"/>
      <c r="T57" s="263"/>
      <c r="U57" s="265"/>
      <c r="V57" s="263"/>
      <c r="W57" s="263"/>
      <c r="X57" s="265"/>
      <c r="Y57" s="263"/>
      <c r="Z57" s="263"/>
      <c r="AA57" s="265"/>
      <c r="AB57" s="263"/>
      <c r="AC57" s="263"/>
      <c r="AD57" s="263"/>
      <c r="AE57" s="263"/>
      <c r="AF57" s="263"/>
      <c r="AG57" s="263"/>
      <c r="AH57" s="263"/>
      <c r="AI57" s="263"/>
      <c r="AJ57" s="263"/>
      <c r="AK57" s="310"/>
    </row>
    <row r="58" spans="2:37" ht="6" customHeight="1" x14ac:dyDescent="0.15">
      <c r="B58" s="269"/>
      <c r="C58" s="287"/>
      <c r="D58" s="274"/>
      <c r="E58" s="274"/>
      <c r="F58" s="274"/>
      <c r="G58" s="289"/>
      <c r="H58" s="276"/>
      <c r="I58" s="278"/>
      <c r="J58" s="297"/>
      <c r="L58" s="263"/>
      <c r="M58" s="263"/>
      <c r="N58" s="263"/>
      <c r="O58" s="263"/>
      <c r="P58" s="263"/>
      <c r="Q58" s="263"/>
      <c r="R58" s="264"/>
      <c r="S58" s="263"/>
      <c r="T58" s="263"/>
      <c r="U58" s="265"/>
      <c r="V58" s="263"/>
      <c r="W58" s="263"/>
      <c r="X58" s="265"/>
      <c r="Y58" s="263"/>
      <c r="Z58" s="263"/>
      <c r="AA58" s="265"/>
      <c r="AB58" s="263"/>
      <c r="AC58" s="263"/>
      <c r="AD58" s="263"/>
      <c r="AE58" s="263"/>
      <c r="AF58" s="263"/>
      <c r="AG58" s="263"/>
      <c r="AH58" s="263"/>
      <c r="AI58" s="263"/>
      <c r="AJ58" s="263"/>
      <c r="AK58" s="310"/>
    </row>
    <row r="59" spans="2:37" ht="6" customHeight="1" x14ac:dyDescent="0.15">
      <c r="B59" s="269"/>
      <c r="C59" s="281" t="str">
        <f>IF(OR(C80=1,G80=1),"",IF(C95="","","G："&amp;Z93&amp;"-"&amp;Y93))</f>
        <v/>
      </c>
      <c r="D59" s="281" t="str">
        <f>IF(OR(D80=1,G80=1),"",IF(D95="","","G："&amp;P93&amp;"-"&amp;O93))</f>
        <v/>
      </c>
      <c r="E59" s="281" t="str">
        <f>IF(OR(E80=1,G80=1),"",IF(E95="","","G："&amp;X93&amp;"-"&amp;W93))</f>
        <v/>
      </c>
      <c r="F59" s="281" t="str">
        <f>IF(OR(F80=1,G80=1),"",IF(F95="","","G："&amp;AJ93&amp;"-"&amp;AI93))</f>
        <v/>
      </c>
      <c r="G59" s="289"/>
      <c r="H59" s="281" t="str">
        <f>IF(OR(G80=1,H80=1),"",IF(H95="","","G："&amp;AO93&amp;"-"&amp;AP93))</f>
        <v/>
      </c>
      <c r="I59" s="278"/>
      <c r="J59" s="297"/>
      <c r="L59" s="263"/>
      <c r="M59" s="263"/>
      <c r="N59" s="263"/>
      <c r="O59" s="263"/>
      <c r="P59" s="263"/>
      <c r="Q59" s="263"/>
      <c r="R59" s="264"/>
      <c r="S59" s="263"/>
      <c r="T59" s="263"/>
      <c r="U59" s="265"/>
      <c r="V59" s="263"/>
      <c r="W59" s="263"/>
      <c r="X59" s="265"/>
      <c r="Y59" s="263"/>
      <c r="Z59" s="263"/>
      <c r="AA59" s="265"/>
      <c r="AB59" s="263"/>
      <c r="AC59" s="263"/>
      <c r="AD59" s="263"/>
      <c r="AE59" s="263"/>
      <c r="AF59" s="263"/>
      <c r="AG59" s="263"/>
      <c r="AH59" s="263"/>
      <c r="AI59" s="263"/>
      <c r="AJ59" s="263"/>
      <c r="AK59" s="310"/>
    </row>
    <row r="60" spans="2:37" ht="6" customHeight="1" x14ac:dyDescent="0.15">
      <c r="B60" s="269"/>
      <c r="C60" s="282"/>
      <c r="D60" s="282"/>
      <c r="E60" s="282"/>
      <c r="F60" s="282"/>
      <c r="G60" s="289"/>
      <c r="H60" s="282"/>
      <c r="I60" s="278"/>
      <c r="J60" s="297"/>
      <c r="L60" s="263"/>
      <c r="M60" s="263"/>
      <c r="N60" s="263"/>
      <c r="O60" s="263"/>
      <c r="P60" s="263"/>
      <c r="Q60" s="263"/>
      <c r="R60" s="264"/>
      <c r="S60" s="263"/>
      <c r="T60" s="263"/>
      <c r="U60" s="265"/>
      <c r="V60" s="263"/>
      <c r="W60" s="263"/>
      <c r="X60" s="265"/>
      <c r="Y60" s="263"/>
      <c r="Z60" s="263"/>
      <c r="AA60" s="265"/>
      <c r="AB60" s="263"/>
      <c r="AC60" s="263"/>
      <c r="AD60" s="263"/>
      <c r="AE60" s="263"/>
      <c r="AF60" s="263"/>
      <c r="AG60" s="263"/>
      <c r="AH60" s="263"/>
      <c r="AI60" s="263"/>
      <c r="AJ60" s="263"/>
      <c r="AK60" s="310"/>
    </row>
    <row r="61" spans="2:37" ht="6" customHeight="1" x14ac:dyDescent="0.15">
      <c r="B61" s="269"/>
      <c r="C61" s="282"/>
      <c r="D61" s="282"/>
      <c r="E61" s="282"/>
      <c r="F61" s="282"/>
      <c r="G61" s="289"/>
      <c r="H61" s="282"/>
      <c r="I61" s="278" t="str">
        <f>"P:"&amp;Q53</f>
        <v>P:0</v>
      </c>
      <c r="J61" s="297"/>
      <c r="L61" s="263"/>
      <c r="M61" s="263"/>
      <c r="N61" s="263"/>
      <c r="O61" s="263"/>
      <c r="P61" s="263"/>
      <c r="Q61" s="263"/>
      <c r="R61" s="264"/>
      <c r="S61" s="263"/>
      <c r="T61" s="263"/>
      <c r="U61" s="265"/>
      <c r="V61" s="263"/>
      <c r="W61" s="263"/>
      <c r="X61" s="265"/>
      <c r="Y61" s="263"/>
      <c r="Z61" s="263"/>
      <c r="AA61" s="265"/>
      <c r="AB61" s="263"/>
      <c r="AC61" s="263"/>
      <c r="AD61" s="263"/>
      <c r="AE61" s="263"/>
      <c r="AF61" s="263"/>
      <c r="AG61" s="263"/>
      <c r="AH61" s="263"/>
      <c r="AI61" s="263"/>
      <c r="AJ61" s="263"/>
      <c r="AK61" s="310"/>
    </row>
    <row r="62" spans="2:37" ht="6" customHeight="1" x14ac:dyDescent="0.15">
      <c r="B62" s="269"/>
      <c r="C62" s="281" t="str">
        <f>IF(OR(C80=1,G80=1),"",IF(C95="","","P："&amp;Z116&amp;"-"&amp;Y116))</f>
        <v/>
      </c>
      <c r="D62" s="281" t="str">
        <f>IF(OR(D80=1,G80=1),"",IF(D95="","","P："&amp;P116&amp;"-"&amp;O116))</f>
        <v/>
      </c>
      <c r="E62" s="281" t="str">
        <f>IF(OR(E80=1,G80=1),"",IF(E95="","","P："&amp;X116&amp;"-"&amp;W116))</f>
        <v/>
      </c>
      <c r="F62" s="281" t="str">
        <f>IF(OR(F80=1,G80=1),"",IF(F95="","","P："&amp;AJ116&amp;"-"&amp;AI116))</f>
        <v/>
      </c>
      <c r="G62" s="289"/>
      <c r="H62" s="281" t="str">
        <f>IF(OR(G80=1,H80=1),"",IF(H95="","","G："&amp;AO116&amp;"-"&amp;AP116))</f>
        <v/>
      </c>
      <c r="I62" s="278"/>
      <c r="J62" s="297"/>
      <c r="L62" s="263"/>
      <c r="M62" s="263"/>
      <c r="N62" s="263"/>
      <c r="O62" s="263"/>
      <c r="P62" s="263"/>
      <c r="Q62" s="263"/>
      <c r="R62" s="264"/>
      <c r="S62" s="263"/>
      <c r="T62" s="263"/>
      <c r="U62" s="265"/>
      <c r="V62" s="263"/>
      <c r="W62" s="263"/>
      <c r="X62" s="265"/>
      <c r="Y62" s="263"/>
      <c r="Z62" s="263"/>
      <c r="AA62" s="265"/>
      <c r="AB62" s="263"/>
      <c r="AC62" s="263"/>
      <c r="AD62" s="263"/>
      <c r="AE62" s="263"/>
      <c r="AF62" s="263"/>
      <c r="AG62" s="263"/>
      <c r="AH62" s="263"/>
      <c r="AI62" s="263"/>
      <c r="AJ62" s="263"/>
      <c r="AK62" s="310"/>
    </row>
    <row r="63" spans="2:37" ht="6" customHeight="1" x14ac:dyDescent="0.15">
      <c r="B63" s="269"/>
      <c r="C63" s="282"/>
      <c r="D63" s="282"/>
      <c r="E63" s="282"/>
      <c r="F63" s="282"/>
      <c r="G63" s="289"/>
      <c r="H63" s="282"/>
      <c r="I63" s="278"/>
      <c r="J63" s="297"/>
      <c r="L63" s="263"/>
      <c r="M63" s="263"/>
      <c r="N63" s="263"/>
      <c r="O63" s="263"/>
      <c r="P63" s="263"/>
      <c r="Q63" s="263"/>
      <c r="R63" s="264"/>
      <c r="S63" s="263"/>
      <c r="T63" s="263"/>
      <c r="U63" s="265"/>
      <c r="V63" s="263"/>
      <c r="W63" s="263"/>
      <c r="X63" s="265"/>
      <c r="Y63" s="263"/>
      <c r="Z63" s="263"/>
      <c r="AA63" s="265"/>
      <c r="AB63" s="263"/>
      <c r="AC63" s="263"/>
      <c r="AD63" s="263"/>
      <c r="AE63" s="263"/>
      <c r="AF63" s="263"/>
      <c r="AG63" s="263"/>
      <c r="AH63" s="263"/>
      <c r="AI63" s="263"/>
      <c r="AJ63" s="263"/>
      <c r="AK63" s="310"/>
    </row>
    <row r="64" spans="2:37" ht="6" customHeight="1" x14ac:dyDescent="0.15">
      <c r="B64" s="269"/>
      <c r="C64" s="282"/>
      <c r="D64" s="282"/>
      <c r="E64" s="282"/>
      <c r="F64" s="282"/>
      <c r="G64" s="290"/>
      <c r="H64" s="282"/>
      <c r="I64" s="285"/>
      <c r="J64" s="298"/>
      <c r="L64" s="263"/>
      <c r="M64" s="263"/>
      <c r="N64" s="263"/>
      <c r="O64" s="263"/>
      <c r="P64" s="263"/>
      <c r="Q64" s="263"/>
      <c r="R64" s="264"/>
      <c r="S64" s="263"/>
      <c r="T64" s="263"/>
      <c r="U64" s="265"/>
      <c r="V64" s="263"/>
      <c r="W64" s="263"/>
      <c r="X64" s="265"/>
      <c r="Y64" s="263"/>
      <c r="Z64" s="263"/>
      <c r="AA64" s="265"/>
      <c r="AB64" s="263"/>
      <c r="AC64" s="263"/>
      <c r="AD64" s="263"/>
      <c r="AE64" s="263"/>
      <c r="AF64" s="263"/>
      <c r="AG64" s="263"/>
      <c r="AH64" s="263"/>
      <c r="AI64" s="263"/>
      <c r="AJ64" s="263"/>
      <c r="AK64" s="310"/>
    </row>
    <row r="65" spans="2:42" ht="6" customHeight="1" x14ac:dyDescent="0.15">
      <c r="B65" s="269">
        <f>H4</f>
        <v>0</v>
      </c>
      <c r="C65" s="286" t="str">
        <f>IF(OR(C80=1,H80=1),"全対抗棄権",IF(C96="","",C96&amp;" "&amp;T85&amp;"-"&amp;S85))</f>
        <v/>
      </c>
      <c r="D65" s="291" t="str">
        <f>IF(OR(D80=1,H80=1),"全対抗棄権",IF(D96="","",D96&amp;" "&amp;AH85&amp;"-"&amp;AG85))</f>
        <v/>
      </c>
      <c r="E65" s="291" t="str">
        <f>IF(OR(E80=1,H80=1),"全対抗棄権",IF(E96="","",E96&amp;" "&amp;R85&amp;"-"&amp;Q85))</f>
        <v/>
      </c>
      <c r="F65" s="291" t="str">
        <f>IF(OR(F80=1,H80=1),"全対抗棄権",IF(F96="","",F96&amp;" "&amp;AD85&amp;"-"&amp;AC85))</f>
        <v/>
      </c>
      <c r="G65" s="291" t="str">
        <f>IF(OR(G80=1,H80=1),"全対抗棄権",IF(G96="","",G96&amp;" "&amp;AP85&amp;"-"&amp;AO85))</f>
        <v/>
      </c>
      <c r="H65" s="305"/>
      <c r="I65" s="278" t="str">
        <f>"M:"&amp;O65</f>
        <v>M:0</v>
      </c>
      <c r="J65" s="296">
        <f>AK65</f>
        <v>6</v>
      </c>
      <c r="L65" s="263">
        <f>COUNTIF(C96:H96,"○")</f>
        <v>0</v>
      </c>
      <c r="M65" s="263">
        <f>COUNTIF(C96:H96,"×")</f>
        <v>0</v>
      </c>
      <c r="N65" s="263">
        <f>COUNTIF(C96:H96,"△")</f>
        <v>0</v>
      </c>
      <c r="O65" s="263">
        <f t="shared" ref="O65" si="59">IFERROR(VLOOKUP($B65,$L$145:$M$151,2,0),0)</f>
        <v>0</v>
      </c>
      <c r="P65" s="263">
        <f t="shared" ref="P65" si="60">IFERROR(VLOOKUP($B65,$L$145:$O$151,4,0)-VLOOKUP($B65,$L$145:$P$151,5,0),0)</f>
        <v>0</v>
      </c>
      <c r="Q65" s="263">
        <f t="shared" ref="Q65" si="61">IFERROR(VLOOKUP($B65,$L$145:$Q$151,6,0)-VLOOKUP($B65,$L$145:$R$151,7,0),0)</f>
        <v>0</v>
      </c>
      <c r="R65" s="264"/>
      <c r="S65" s="263">
        <f t="shared" ref="S65" si="62">_xlfn.RANK.EQ(L65,$L$5:$L$76)</f>
        <v>1</v>
      </c>
      <c r="T65" s="263">
        <f t="shared" ref="T65" si="63">IF(COUNTIF($S$5:$S$76,S65)&gt;1,1,0)</f>
        <v>1</v>
      </c>
      <c r="U65" s="265">
        <f t="shared" ref="U65" si="64">L65*100+O65</f>
        <v>0</v>
      </c>
      <c r="V65" s="263">
        <f t="shared" ref="V65" si="65">IF(T65=1,_xlfn.RANK.EQ(U65,$U$5:$U$76),0)</f>
        <v>1</v>
      </c>
      <c r="W65" s="263">
        <f>IF(V65=0,0,IF(COUNTIF($V$5:$V$76,V65)&gt;1,1,0))</f>
        <v>1</v>
      </c>
      <c r="X65" s="265">
        <f t="shared" ref="X65" si="66">L65*10000+O65*100+P65</f>
        <v>0</v>
      </c>
      <c r="Y65" s="263">
        <f t="shared" ref="Y65" si="67">IF(W65=1,_xlfn.RANK.EQ(X65,$X$5:$X$76),0)</f>
        <v>1</v>
      </c>
      <c r="Z65" s="263">
        <f>IF(Y65=0,0,IF(COUNTIF($Y$5:$Y$76,Y65)&gt;1,1,0))</f>
        <v>1</v>
      </c>
      <c r="AA65" s="265">
        <f t="shared" ref="AA65" si="68">L65*1000000+O65*10000+P65*100+Q65</f>
        <v>0</v>
      </c>
      <c r="AB65" s="263">
        <f t="shared" ref="AB65" si="69">IF(Z65=1,_xlfn.RANK.EQ(AA65,$AA$5:$AA$76),0)</f>
        <v>1</v>
      </c>
      <c r="AC65" s="263">
        <f>IF(AB65=0,0,IF(COUNTIF($AB$5:$AB$76,AB65)&gt;1,1,0))</f>
        <v>1</v>
      </c>
      <c r="AD65" s="263">
        <f>IF(AB65=1,B65,0)</f>
        <v>0</v>
      </c>
      <c r="AE65" s="263">
        <f t="shared" ref="AE65" si="70">IF(AC65=1,MOD(AH65,10),0)</f>
        <v>1</v>
      </c>
      <c r="AF65" s="263">
        <f>IF(AD65&lt;&gt;0,IF($AF$77="",0,IF($AF$77="○",1,-1)),0)</f>
        <v>0</v>
      </c>
      <c r="AG65" s="263">
        <f t="shared" ref="AG65" si="71">IF(AD65&lt;&gt;0,IF(AF65=1,AE65,IF(AF65=-1,AE65+1)),0)</f>
        <v>0</v>
      </c>
      <c r="AH65" s="263" t="str">
        <f>S65&amp;V65&amp;Y65&amp;AB65</f>
        <v>1111</v>
      </c>
      <c r="AI65" s="263">
        <v>6</v>
      </c>
      <c r="AJ65" s="263" t="b">
        <f t="shared" ref="AJ65" si="72">IFERROR(IF(AG65&lt;&gt;0,AG65,RIGHTB(LEFT(AH65,FIND(0,AH65)-1),1)),FALSE)</f>
        <v>0</v>
      </c>
      <c r="AK65" s="310">
        <f t="shared" ref="AK65" si="73">IF(AJ65=FALSE,IF(COUNTIF($L$5:$L$76,1),"",AI65),AJ65)</f>
        <v>6</v>
      </c>
    </row>
    <row r="66" spans="2:42" ht="6" customHeight="1" x14ac:dyDescent="0.15">
      <c r="B66" s="269"/>
      <c r="C66" s="287"/>
      <c r="D66" s="274"/>
      <c r="E66" s="274"/>
      <c r="F66" s="274"/>
      <c r="G66" s="274"/>
      <c r="H66" s="306"/>
      <c r="I66" s="278"/>
      <c r="J66" s="297"/>
      <c r="L66" s="263"/>
      <c r="M66" s="263"/>
      <c r="N66" s="263"/>
      <c r="O66" s="263"/>
      <c r="P66" s="263"/>
      <c r="Q66" s="263"/>
      <c r="R66" s="264"/>
      <c r="S66" s="263"/>
      <c r="T66" s="263"/>
      <c r="U66" s="265"/>
      <c r="V66" s="263"/>
      <c r="W66" s="263"/>
      <c r="X66" s="265"/>
      <c r="Y66" s="263"/>
      <c r="Z66" s="263"/>
      <c r="AA66" s="265"/>
      <c r="AB66" s="263"/>
      <c r="AC66" s="263"/>
      <c r="AD66" s="263"/>
      <c r="AE66" s="263"/>
      <c r="AF66" s="263"/>
      <c r="AG66" s="263"/>
      <c r="AH66" s="263"/>
      <c r="AI66" s="263"/>
      <c r="AJ66" s="263"/>
      <c r="AK66" s="310"/>
    </row>
    <row r="67" spans="2:42" ht="6" customHeight="1" x14ac:dyDescent="0.15">
      <c r="B67" s="269"/>
      <c r="C67" s="287"/>
      <c r="D67" s="274"/>
      <c r="E67" s="274"/>
      <c r="F67" s="274"/>
      <c r="G67" s="274"/>
      <c r="H67" s="306"/>
      <c r="I67" s="278"/>
      <c r="J67" s="297"/>
      <c r="L67" s="263"/>
      <c r="M67" s="263"/>
      <c r="N67" s="263"/>
      <c r="O67" s="263"/>
      <c r="P67" s="263"/>
      <c r="Q67" s="263"/>
      <c r="R67" s="264"/>
      <c r="S67" s="263"/>
      <c r="T67" s="263"/>
      <c r="U67" s="265"/>
      <c r="V67" s="263"/>
      <c r="W67" s="263"/>
      <c r="X67" s="265"/>
      <c r="Y67" s="263"/>
      <c r="Z67" s="263"/>
      <c r="AA67" s="265"/>
      <c r="AB67" s="263"/>
      <c r="AC67" s="263"/>
      <c r="AD67" s="263"/>
      <c r="AE67" s="263"/>
      <c r="AF67" s="263"/>
      <c r="AG67" s="263"/>
      <c r="AH67" s="263"/>
      <c r="AI67" s="263"/>
      <c r="AJ67" s="263"/>
      <c r="AK67" s="310"/>
    </row>
    <row r="68" spans="2:42" ht="6" customHeight="1" x14ac:dyDescent="0.15">
      <c r="B68" s="269"/>
      <c r="C68" s="287"/>
      <c r="D68" s="274"/>
      <c r="E68" s="274"/>
      <c r="F68" s="274"/>
      <c r="G68" s="274"/>
      <c r="H68" s="306"/>
      <c r="I68" s="278"/>
      <c r="J68" s="297"/>
      <c r="L68" s="263"/>
      <c r="M68" s="263"/>
      <c r="N68" s="263"/>
      <c r="O68" s="263"/>
      <c r="P68" s="263"/>
      <c r="Q68" s="263"/>
      <c r="R68" s="264"/>
      <c r="S68" s="263"/>
      <c r="T68" s="263"/>
      <c r="U68" s="265"/>
      <c r="V68" s="263"/>
      <c r="W68" s="263"/>
      <c r="X68" s="265"/>
      <c r="Y68" s="263"/>
      <c r="Z68" s="263"/>
      <c r="AA68" s="265"/>
      <c r="AB68" s="263"/>
      <c r="AC68" s="263"/>
      <c r="AD68" s="263"/>
      <c r="AE68" s="263"/>
      <c r="AF68" s="263"/>
      <c r="AG68" s="263"/>
      <c r="AH68" s="263"/>
      <c r="AI68" s="263"/>
      <c r="AJ68" s="263"/>
      <c r="AK68" s="310"/>
    </row>
    <row r="69" spans="2:42" ht="6" customHeight="1" x14ac:dyDescent="0.15">
      <c r="B69" s="269"/>
      <c r="C69" s="287"/>
      <c r="D69" s="274"/>
      <c r="E69" s="274"/>
      <c r="F69" s="274"/>
      <c r="G69" s="274"/>
      <c r="H69" s="306"/>
      <c r="I69" s="278" t="str">
        <f>"G:"&amp;P65</f>
        <v>G:0</v>
      </c>
      <c r="J69" s="297"/>
      <c r="L69" s="263"/>
      <c r="M69" s="263"/>
      <c r="N69" s="263"/>
      <c r="O69" s="263"/>
      <c r="P69" s="263"/>
      <c r="Q69" s="263"/>
      <c r="R69" s="264"/>
      <c r="S69" s="263"/>
      <c r="T69" s="263"/>
      <c r="U69" s="265"/>
      <c r="V69" s="263"/>
      <c r="W69" s="263"/>
      <c r="X69" s="265"/>
      <c r="Y69" s="263"/>
      <c r="Z69" s="263"/>
      <c r="AA69" s="265"/>
      <c r="AB69" s="263"/>
      <c r="AC69" s="263"/>
      <c r="AD69" s="263"/>
      <c r="AE69" s="263"/>
      <c r="AF69" s="263"/>
      <c r="AG69" s="263"/>
      <c r="AH69" s="263"/>
      <c r="AI69" s="263"/>
      <c r="AJ69" s="263"/>
      <c r="AK69" s="310"/>
    </row>
    <row r="70" spans="2:42" ht="6" customHeight="1" x14ac:dyDescent="0.15">
      <c r="B70" s="269"/>
      <c r="C70" s="287"/>
      <c r="D70" s="274"/>
      <c r="E70" s="274"/>
      <c r="F70" s="274"/>
      <c r="G70" s="274"/>
      <c r="H70" s="306"/>
      <c r="I70" s="278"/>
      <c r="J70" s="297"/>
      <c r="L70" s="263"/>
      <c r="M70" s="263"/>
      <c r="N70" s="263"/>
      <c r="O70" s="263"/>
      <c r="P70" s="263"/>
      <c r="Q70" s="263"/>
      <c r="R70" s="264"/>
      <c r="S70" s="263"/>
      <c r="T70" s="263"/>
      <c r="U70" s="265"/>
      <c r="V70" s="263"/>
      <c r="W70" s="263"/>
      <c r="X70" s="265"/>
      <c r="Y70" s="263"/>
      <c r="Z70" s="263"/>
      <c r="AA70" s="265"/>
      <c r="AB70" s="263"/>
      <c r="AC70" s="263"/>
      <c r="AD70" s="263"/>
      <c r="AE70" s="263"/>
      <c r="AF70" s="263"/>
      <c r="AG70" s="263"/>
      <c r="AH70" s="263"/>
      <c r="AI70" s="263"/>
      <c r="AJ70" s="263"/>
      <c r="AK70" s="310"/>
    </row>
    <row r="71" spans="2:42" ht="6" customHeight="1" x14ac:dyDescent="0.15">
      <c r="B71" s="269"/>
      <c r="C71" s="309" t="str">
        <f>IF(OR(C80=1,H80=1),"",IF(C96="","","G："&amp;T93&amp;"-"&amp;S93))</f>
        <v/>
      </c>
      <c r="D71" s="281" t="str">
        <f>IF(OR(D80=1,H80=1),"",IF(D96="","","G："&amp;AH93&amp;"-"&amp;AG93))</f>
        <v/>
      </c>
      <c r="E71" s="281" t="str">
        <f>IF(OR(E80=1,H80=1),"",IF(E96="","","G："&amp;R93&amp;"-"&amp;Q93))</f>
        <v/>
      </c>
      <c r="F71" s="281" t="str">
        <f>IF(OR(F80=1,H80=1),"",IF(F96="","","G："&amp;AD93&amp;"-"&amp;AC93))</f>
        <v/>
      </c>
      <c r="G71" s="281" t="str">
        <f>IF(OR(G80=1,H80=1),"",IF(G96="","","G："&amp;AP93&amp;"-"&amp;AO93))</f>
        <v/>
      </c>
      <c r="H71" s="306"/>
      <c r="I71" s="278"/>
      <c r="J71" s="297"/>
      <c r="L71" s="263"/>
      <c r="M71" s="263"/>
      <c r="N71" s="263"/>
      <c r="O71" s="263"/>
      <c r="P71" s="263"/>
      <c r="Q71" s="263"/>
      <c r="R71" s="264"/>
      <c r="S71" s="263"/>
      <c r="T71" s="263"/>
      <c r="U71" s="265"/>
      <c r="V71" s="263"/>
      <c r="W71" s="263"/>
      <c r="X71" s="265"/>
      <c r="Y71" s="263"/>
      <c r="Z71" s="263"/>
      <c r="AA71" s="265"/>
      <c r="AB71" s="263"/>
      <c r="AC71" s="263"/>
      <c r="AD71" s="263"/>
      <c r="AE71" s="263"/>
      <c r="AF71" s="263"/>
      <c r="AG71" s="263"/>
      <c r="AH71" s="263"/>
      <c r="AI71" s="263"/>
      <c r="AJ71" s="263"/>
      <c r="AK71" s="310"/>
    </row>
    <row r="72" spans="2:42" ht="6" customHeight="1" x14ac:dyDescent="0.15">
      <c r="B72" s="269"/>
      <c r="C72" s="300"/>
      <c r="D72" s="282"/>
      <c r="E72" s="282"/>
      <c r="F72" s="282"/>
      <c r="G72" s="282"/>
      <c r="H72" s="306"/>
      <c r="I72" s="278"/>
      <c r="J72" s="297"/>
      <c r="L72" s="263"/>
      <c r="M72" s="263"/>
      <c r="N72" s="263"/>
      <c r="O72" s="263"/>
      <c r="P72" s="263"/>
      <c r="Q72" s="263"/>
      <c r="R72" s="264"/>
      <c r="S72" s="263"/>
      <c r="T72" s="263"/>
      <c r="U72" s="265"/>
      <c r="V72" s="263"/>
      <c r="W72" s="263"/>
      <c r="X72" s="265"/>
      <c r="Y72" s="263"/>
      <c r="Z72" s="263"/>
      <c r="AA72" s="265"/>
      <c r="AB72" s="263"/>
      <c r="AC72" s="263"/>
      <c r="AD72" s="263"/>
      <c r="AE72" s="263"/>
      <c r="AF72" s="263"/>
      <c r="AG72" s="263"/>
      <c r="AH72" s="263"/>
      <c r="AI72" s="263"/>
      <c r="AJ72" s="263"/>
      <c r="AK72" s="310"/>
    </row>
    <row r="73" spans="2:42" ht="6" customHeight="1" x14ac:dyDescent="0.15">
      <c r="B73" s="269"/>
      <c r="C73" s="300"/>
      <c r="D73" s="282"/>
      <c r="E73" s="282"/>
      <c r="F73" s="282"/>
      <c r="G73" s="282"/>
      <c r="H73" s="306"/>
      <c r="I73" s="278" t="str">
        <f>"P:"&amp;Q65</f>
        <v>P:0</v>
      </c>
      <c r="J73" s="297"/>
      <c r="L73" s="263"/>
      <c r="M73" s="263"/>
      <c r="N73" s="263"/>
      <c r="O73" s="263"/>
      <c r="P73" s="263"/>
      <c r="Q73" s="263"/>
      <c r="R73" s="264"/>
      <c r="S73" s="263"/>
      <c r="T73" s="263"/>
      <c r="U73" s="265"/>
      <c r="V73" s="263"/>
      <c r="W73" s="263"/>
      <c r="X73" s="265"/>
      <c r="Y73" s="263"/>
      <c r="Z73" s="263"/>
      <c r="AA73" s="265"/>
      <c r="AB73" s="263"/>
      <c r="AC73" s="263"/>
      <c r="AD73" s="263"/>
      <c r="AE73" s="263"/>
      <c r="AF73" s="263"/>
      <c r="AG73" s="263"/>
      <c r="AH73" s="263"/>
      <c r="AI73" s="263"/>
      <c r="AJ73" s="263"/>
      <c r="AK73" s="310"/>
    </row>
    <row r="74" spans="2:42" ht="6" customHeight="1" x14ac:dyDescent="0.15">
      <c r="B74" s="269"/>
      <c r="C74" s="300" t="str">
        <f>IF(OR(C80=1,H80=1),"",IF(C96="","","P："&amp;T116&amp;"-"&amp;S116))</f>
        <v/>
      </c>
      <c r="D74" s="282" t="str">
        <f>IF(OR(D80=1,H80=1),"",IF(D96="","","P："&amp;AH116&amp;"-"&amp;AG116))</f>
        <v/>
      </c>
      <c r="E74" s="282" t="str">
        <f>IF(OR(E80=1,H80=1),"",IF(E96="","","P："&amp;R116&amp;"-"&amp;Q116))</f>
        <v/>
      </c>
      <c r="F74" s="282" t="str">
        <f>IF(OR(F80=1,H80=1),"",IF(F96="","","P："&amp;AD116&amp;"-"&amp;AC116))</f>
        <v/>
      </c>
      <c r="G74" s="282" t="str">
        <f>IF(OR(G80=1,H80=1),"",IF(G96="","","G："&amp;AP116&amp;"-"&amp;AO116))</f>
        <v/>
      </c>
      <c r="H74" s="306"/>
      <c r="I74" s="278"/>
      <c r="J74" s="297"/>
      <c r="L74" s="263"/>
      <c r="M74" s="263"/>
      <c r="N74" s="263"/>
      <c r="O74" s="263"/>
      <c r="P74" s="263"/>
      <c r="Q74" s="263"/>
      <c r="R74" s="264"/>
      <c r="S74" s="263"/>
      <c r="T74" s="263"/>
      <c r="U74" s="265"/>
      <c r="V74" s="263"/>
      <c r="W74" s="263"/>
      <c r="X74" s="265"/>
      <c r="Y74" s="263"/>
      <c r="Z74" s="263"/>
      <c r="AA74" s="265"/>
      <c r="AB74" s="263"/>
      <c r="AC74" s="263"/>
      <c r="AD74" s="263"/>
      <c r="AE74" s="263"/>
      <c r="AF74" s="263"/>
      <c r="AG74" s="263"/>
      <c r="AH74" s="263"/>
      <c r="AI74" s="263"/>
      <c r="AJ74" s="263"/>
      <c r="AK74" s="310"/>
    </row>
    <row r="75" spans="2:42" ht="6" customHeight="1" x14ac:dyDescent="0.15">
      <c r="B75" s="269"/>
      <c r="C75" s="300"/>
      <c r="D75" s="282"/>
      <c r="E75" s="282"/>
      <c r="F75" s="282"/>
      <c r="G75" s="282"/>
      <c r="H75" s="306"/>
      <c r="I75" s="278"/>
      <c r="J75" s="297"/>
      <c r="L75" s="263"/>
      <c r="M75" s="263"/>
      <c r="N75" s="263"/>
      <c r="O75" s="263"/>
      <c r="P75" s="263"/>
      <c r="Q75" s="263"/>
      <c r="R75" s="264"/>
      <c r="S75" s="263"/>
      <c r="T75" s="263"/>
      <c r="U75" s="265"/>
      <c r="V75" s="263"/>
      <c r="W75" s="263"/>
      <c r="X75" s="265"/>
      <c r="Y75" s="263"/>
      <c r="Z75" s="263"/>
      <c r="AA75" s="265"/>
      <c r="AB75" s="263"/>
      <c r="AC75" s="263"/>
      <c r="AD75" s="263"/>
      <c r="AE75" s="263"/>
      <c r="AF75" s="263"/>
      <c r="AG75" s="263"/>
      <c r="AH75" s="263"/>
      <c r="AI75" s="263"/>
      <c r="AJ75" s="263"/>
      <c r="AK75" s="310"/>
    </row>
    <row r="76" spans="2:42" ht="6" customHeight="1" thickBot="1" x14ac:dyDescent="0.2">
      <c r="B76" s="304"/>
      <c r="C76" s="301"/>
      <c r="D76" s="302"/>
      <c r="E76" s="302"/>
      <c r="F76" s="302"/>
      <c r="G76" s="302"/>
      <c r="H76" s="307"/>
      <c r="I76" s="299"/>
      <c r="J76" s="308"/>
      <c r="L76" s="263"/>
      <c r="M76" s="263"/>
      <c r="N76" s="263"/>
      <c r="O76" s="263"/>
      <c r="P76" s="263"/>
      <c r="Q76" s="263"/>
      <c r="R76" s="264"/>
      <c r="S76" s="263"/>
      <c r="T76" s="263"/>
      <c r="U76" s="265"/>
      <c r="V76" s="263"/>
      <c r="W76" s="263"/>
      <c r="X76" s="265"/>
      <c r="Y76" s="263"/>
      <c r="Z76" s="263"/>
      <c r="AA76" s="265"/>
      <c r="AB76" s="263"/>
      <c r="AC76" s="263"/>
      <c r="AD76" s="263"/>
      <c r="AE76" s="263"/>
      <c r="AF76" s="263"/>
      <c r="AG76" s="263"/>
      <c r="AH76" s="263"/>
      <c r="AI76" s="263"/>
      <c r="AJ76" s="263"/>
      <c r="AK76" s="310"/>
    </row>
    <row r="77" spans="2:42" ht="27" customHeight="1" x14ac:dyDescent="0.15">
      <c r="B77" s="303" t="str">
        <f>IF($V$3=0,"","システムエラーまたは、三校間以上での得失ポイント数までで同位となっている可能性がありますので確認してください。")</f>
        <v/>
      </c>
      <c r="C77" s="303"/>
      <c r="D77" s="303"/>
      <c r="E77" s="303"/>
      <c r="F77" s="303"/>
      <c r="G77" s="303"/>
      <c r="H77" s="303"/>
      <c r="I77" s="303"/>
      <c r="J77" s="303"/>
      <c r="V77" s="67"/>
      <c r="Y77" s="68"/>
      <c r="Z77" s="68"/>
      <c r="AA77" s="68"/>
      <c r="AC77" s="94" t="s">
        <v>136</v>
      </c>
      <c r="AD77" s="96" t="str">
        <f>IF(AC5=1,AD5,"")&amp;IF(AC17=1,AD17,"")&amp;IF(AC29=1,AD29,"")&amp;IF(AC41=1,AD41,"")&amp;IF(AC53=1,AD53,"")&amp;IF(AC65=1,AD65,"")</f>
        <v>000000</v>
      </c>
      <c r="AE77" s="94" t="s">
        <v>56</v>
      </c>
      <c r="AF77" s="97" t="str">
        <f>IFERROR(VLOOKUP(AD77,D99:E113,2,0),"")</f>
        <v/>
      </c>
    </row>
    <row r="78" spans="2:42" ht="19.5" hidden="1" customHeight="1" x14ac:dyDescent="0.15"/>
    <row r="79" spans="2:42" ht="19.5" hidden="1" customHeight="1" x14ac:dyDescent="0.15">
      <c r="B79" s="90"/>
      <c r="C79" s="90">
        <f>メンバー情報!D2</f>
        <v>0</v>
      </c>
      <c r="D79" s="90">
        <f>メンバー情報!F2</f>
        <v>0</v>
      </c>
      <c r="E79" s="90">
        <f>メンバー情報!H2</f>
        <v>0</v>
      </c>
      <c r="F79" s="90">
        <f>メンバー情報!J2</f>
        <v>0</v>
      </c>
      <c r="G79" s="90">
        <f>メンバー情報!L2</f>
        <v>0</v>
      </c>
      <c r="H79" s="90">
        <f>メンバー情報!N2</f>
        <v>0</v>
      </c>
    </row>
    <row r="80" spans="2:42" ht="19.5" hidden="1" customHeight="1" x14ac:dyDescent="0.15">
      <c r="B80" s="90" t="s">
        <v>37</v>
      </c>
      <c r="C80" s="90">
        <f>IF(基本情報!H8="全対抗棄権",1,0)</f>
        <v>0</v>
      </c>
      <c r="D80" s="90">
        <f>IF(基本情報!H9="全対抗棄権",1,0)</f>
        <v>0</v>
      </c>
      <c r="E80" s="90">
        <f>IF(基本情報!H10="全対抗棄権",1,0)</f>
        <v>0</v>
      </c>
      <c r="F80" s="90">
        <f>IF(基本情報!H11="全対抗棄権",1,0)</f>
        <v>0</v>
      </c>
      <c r="G80" s="90">
        <f>IF(基本情報!H12="全対抗棄権",1,0)</f>
        <v>0</v>
      </c>
      <c r="H80" s="90">
        <f>IF(基本情報!H13="全対抗棄権",1,0)</f>
        <v>0</v>
      </c>
      <c r="J80" s="90"/>
      <c r="L80" s="90" t="s">
        <v>57</v>
      </c>
      <c r="M80" s="92" t="s">
        <v>40</v>
      </c>
      <c r="N80" s="90"/>
      <c r="O80" s="92" t="s">
        <v>44</v>
      </c>
      <c r="P80" s="90"/>
      <c r="Q80" s="92" t="s">
        <v>48</v>
      </c>
      <c r="R80" s="90"/>
      <c r="S80" s="92" t="s">
        <v>43</v>
      </c>
      <c r="T80" s="90"/>
      <c r="U80" s="92" t="s">
        <v>46</v>
      </c>
      <c r="V80" s="90"/>
      <c r="W80" s="92" t="s">
        <v>49</v>
      </c>
      <c r="X80" s="90"/>
      <c r="Y80" s="92" t="s">
        <v>41</v>
      </c>
      <c r="Z80" s="90"/>
      <c r="AA80" s="92" t="s">
        <v>42</v>
      </c>
      <c r="AB80" s="90"/>
      <c r="AC80" s="92" t="s">
        <v>50</v>
      </c>
      <c r="AD80" s="90"/>
      <c r="AE80" s="92" t="s">
        <v>39</v>
      </c>
      <c r="AF80" s="90"/>
      <c r="AG80" s="92" t="s">
        <v>47</v>
      </c>
      <c r="AH80" s="90"/>
      <c r="AI80" s="92" t="s">
        <v>51</v>
      </c>
      <c r="AJ80" s="90"/>
      <c r="AK80" s="92" t="s">
        <v>38</v>
      </c>
      <c r="AL80" s="90"/>
      <c r="AM80" s="92" t="s">
        <v>45</v>
      </c>
      <c r="AN80" s="90"/>
      <c r="AO80" s="92" t="s">
        <v>52</v>
      </c>
      <c r="AP80" s="90"/>
    </row>
    <row r="81" spans="2:42" ht="19.5" hidden="1" customHeight="1" x14ac:dyDescent="0.15">
      <c r="B81" s="90"/>
      <c r="C81" s="90"/>
      <c r="D81" s="90"/>
      <c r="E81" s="90"/>
      <c r="F81" s="90"/>
      <c r="G81" s="90"/>
      <c r="H81" s="90"/>
      <c r="J81" s="90"/>
      <c r="L81" s="90" t="s">
        <v>58</v>
      </c>
      <c r="M81" s="90" t="s">
        <v>113</v>
      </c>
      <c r="N81" s="90" t="s">
        <v>114</v>
      </c>
      <c r="O81" s="90" t="s">
        <v>113</v>
      </c>
      <c r="P81" s="90" t="s">
        <v>114</v>
      </c>
      <c r="Q81" s="90" t="s">
        <v>113</v>
      </c>
      <c r="R81" s="90" t="s">
        <v>114</v>
      </c>
      <c r="S81" s="90" t="s">
        <v>113</v>
      </c>
      <c r="T81" s="90" t="s">
        <v>114</v>
      </c>
      <c r="U81" s="90" t="s">
        <v>113</v>
      </c>
      <c r="V81" s="90" t="s">
        <v>114</v>
      </c>
      <c r="W81" s="90" t="s">
        <v>113</v>
      </c>
      <c r="X81" s="90" t="s">
        <v>114</v>
      </c>
      <c r="Y81" s="90" t="s">
        <v>113</v>
      </c>
      <c r="Z81" s="90" t="s">
        <v>114</v>
      </c>
      <c r="AA81" s="90" t="s">
        <v>113</v>
      </c>
      <c r="AB81" s="90" t="s">
        <v>114</v>
      </c>
      <c r="AC81" s="90" t="s">
        <v>113</v>
      </c>
      <c r="AD81" s="90" t="s">
        <v>114</v>
      </c>
      <c r="AE81" s="90" t="s">
        <v>113</v>
      </c>
      <c r="AF81" s="90" t="s">
        <v>114</v>
      </c>
      <c r="AG81" s="90" t="s">
        <v>113</v>
      </c>
      <c r="AH81" s="90" t="s">
        <v>114</v>
      </c>
      <c r="AI81" s="90" t="s">
        <v>113</v>
      </c>
      <c r="AJ81" s="90" t="s">
        <v>114</v>
      </c>
      <c r="AK81" s="90" t="s">
        <v>113</v>
      </c>
      <c r="AL81" s="90" t="s">
        <v>114</v>
      </c>
      <c r="AM81" s="90" t="s">
        <v>113</v>
      </c>
      <c r="AN81" s="90" t="s">
        <v>114</v>
      </c>
      <c r="AO81" s="90" t="s">
        <v>113</v>
      </c>
      <c r="AP81" s="90" t="s">
        <v>114</v>
      </c>
    </row>
    <row r="82" spans="2:42" ht="19.5" hidden="1" customHeight="1" x14ac:dyDescent="0.15">
      <c r="B82" s="90"/>
      <c r="C82" s="90">
        <f>メンバー情報!D2</f>
        <v>0</v>
      </c>
      <c r="D82" s="90">
        <f>メンバー情報!F2</f>
        <v>0</v>
      </c>
      <c r="E82" s="90">
        <f>メンバー情報!H2</f>
        <v>0</v>
      </c>
      <c r="F82" s="90">
        <f>メンバー情報!J2</f>
        <v>0</v>
      </c>
      <c r="G82" s="90">
        <f>メンバー情報!L2</f>
        <v>0</v>
      </c>
      <c r="H82" s="90">
        <f>メンバー情報!N2</f>
        <v>0</v>
      </c>
      <c r="J82" s="90">
        <v>1</v>
      </c>
      <c r="L82" s="90" t="s">
        <v>59</v>
      </c>
      <c r="M82" s="94">
        <f>オーダー!C2</f>
        <v>0</v>
      </c>
      <c r="N82" s="94">
        <f>オーダー!E2</f>
        <v>0</v>
      </c>
      <c r="O82" s="94">
        <f>オーダー!F2</f>
        <v>0</v>
      </c>
      <c r="P82" s="94">
        <f>オーダー!H2</f>
        <v>0</v>
      </c>
      <c r="Q82" s="94">
        <f>オーダー!I2</f>
        <v>0</v>
      </c>
      <c r="R82" s="94">
        <f>オーダー!K2</f>
        <v>0</v>
      </c>
      <c r="S82" s="94">
        <f>オーダー!C11</f>
        <v>0</v>
      </c>
      <c r="T82" s="94">
        <f>オーダー!E11</f>
        <v>0</v>
      </c>
      <c r="U82" s="94">
        <f>オーダー!F11</f>
        <v>0</v>
      </c>
      <c r="V82" s="95">
        <f>オーダー!H11</f>
        <v>0</v>
      </c>
      <c r="W82" s="95">
        <f>オーダー!I11</f>
        <v>0</v>
      </c>
      <c r="X82" s="95">
        <f>オーダー!K11</f>
        <v>0</v>
      </c>
      <c r="Y82" s="95">
        <f>オーダー!C20</f>
        <v>0</v>
      </c>
      <c r="Z82" s="95">
        <f>オーダー!E20</f>
        <v>0</v>
      </c>
      <c r="AA82" s="95">
        <f>オーダー!F20</f>
        <v>0</v>
      </c>
      <c r="AB82" s="95">
        <f>オーダー!H20</f>
        <v>0</v>
      </c>
      <c r="AC82" s="95">
        <f>オーダー!I20</f>
        <v>0</v>
      </c>
      <c r="AD82" s="95">
        <f>オーダー!K20</f>
        <v>0</v>
      </c>
      <c r="AE82" s="95">
        <f>オーダー!C29</f>
        <v>0</v>
      </c>
      <c r="AF82" s="95">
        <f>オーダー!E29</f>
        <v>0</v>
      </c>
      <c r="AG82" s="95">
        <f>オーダー!F29</f>
        <v>0</v>
      </c>
      <c r="AH82" s="95">
        <f>オーダー!H29</f>
        <v>0</v>
      </c>
      <c r="AI82" s="95">
        <f>オーダー!I29</f>
        <v>0</v>
      </c>
      <c r="AJ82" s="95">
        <f>オーダー!K29</f>
        <v>0</v>
      </c>
      <c r="AK82" s="95">
        <f>オーダー!C38</f>
        <v>0</v>
      </c>
      <c r="AL82" s="95">
        <f>オーダー!E38</f>
        <v>0</v>
      </c>
      <c r="AM82" s="95">
        <f>オーダー!F38</f>
        <v>0</v>
      </c>
      <c r="AN82" s="95">
        <f>オーダー!H38</f>
        <v>0</v>
      </c>
      <c r="AO82" s="95">
        <f>オーダー!I38</f>
        <v>0</v>
      </c>
      <c r="AP82" s="95">
        <f>オーダー!K38</f>
        <v>0</v>
      </c>
    </row>
    <row r="83" spans="2:42" ht="19.5" hidden="1" customHeight="1" x14ac:dyDescent="0.15">
      <c r="B83" s="90">
        <f>メンバー情報!D2</f>
        <v>0</v>
      </c>
      <c r="C83" s="90" t="s">
        <v>27</v>
      </c>
      <c r="D83" s="91" t="s">
        <v>38</v>
      </c>
      <c r="E83" s="92" t="s">
        <v>39</v>
      </c>
      <c r="F83" s="92" t="s">
        <v>40</v>
      </c>
      <c r="G83" s="92" t="s">
        <v>41</v>
      </c>
      <c r="H83" s="92" t="s">
        <v>43</v>
      </c>
      <c r="J83" s="90">
        <v>2</v>
      </c>
      <c r="L83" s="90" t="s">
        <v>60</v>
      </c>
      <c r="M83" s="90">
        <f>オーダー!E2</f>
        <v>0</v>
      </c>
      <c r="N83" s="90">
        <f>オーダー!C2</f>
        <v>0</v>
      </c>
      <c r="O83" s="94">
        <f>オーダー!H2</f>
        <v>0</v>
      </c>
      <c r="P83" s="90">
        <f>オーダー!F2</f>
        <v>0</v>
      </c>
      <c r="Q83" s="94">
        <f>オーダー!K2</f>
        <v>0</v>
      </c>
      <c r="R83" s="94">
        <f>オーダー!I2</f>
        <v>0</v>
      </c>
      <c r="S83" s="94">
        <f>オーダー!E11</f>
        <v>0</v>
      </c>
      <c r="T83" s="94">
        <f>オーダー!C11</f>
        <v>0</v>
      </c>
      <c r="U83" s="94">
        <f>オーダー!H11</f>
        <v>0</v>
      </c>
      <c r="V83" s="95">
        <f>オーダー!F11</f>
        <v>0</v>
      </c>
      <c r="W83" s="95">
        <f>オーダー!K11</f>
        <v>0</v>
      </c>
      <c r="X83" s="95">
        <f>オーダー!I11</f>
        <v>0</v>
      </c>
      <c r="Y83" s="95">
        <f>オーダー!E20</f>
        <v>0</v>
      </c>
      <c r="Z83" s="95">
        <f>オーダー!C20</f>
        <v>0</v>
      </c>
      <c r="AA83" s="95">
        <f>オーダー!H20</f>
        <v>0</v>
      </c>
      <c r="AB83" s="95">
        <f>オーダー!F20</f>
        <v>0</v>
      </c>
      <c r="AC83" s="95">
        <f>オーダー!K20</f>
        <v>0</v>
      </c>
      <c r="AD83" s="95">
        <f>オーダー!I20</f>
        <v>0</v>
      </c>
      <c r="AE83" s="95">
        <f>オーダー!E29</f>
        <v>0</v>
      </c>
      <c r="AF83" s="95">
        <f>オーダー!C29</f>
        <v>0</v>
      </c>
      <c r="AG83" s="95">
        <f>オーダー!H29</f>
        <v>0</v>
      </c>
      <c r="AH83" s="95">
        <f>オーダー!F29</f>
        <v>0</v>
      </c>
      <c r="AI83" s="95">
        <f>オーダー!K29</f>
        <v>0</v>
      </c>
      <c r="AJ83" s="95">
        <f>オーダー!I29</f>
        <v>0</v>
      </c>
      <c r="AK83" s="95">
        <f>オーダー!E38</f>
        <v>0</v>
      </c>
      <c r="AL83" s="95">
        <f>オーダー!C38</f>
        <v>0</v>
      </c>
      <c r="AM83" s="95">
        <f>オーダー!H38</f>
        <v>0</v>
      </c>
      <c r="AN83" s="95">
        <f>オーダー!F38</f>
        <v>0</v>
      </c>
      <c r="AO83" s="95">
        <f>オーダー!K38</f>
        <v>0</v>
      </c>
      <c r="AP83" s="95">
        <f>オーダー!I38</f>
        <v>0</v>
      </c>
    </row>
    <row r="84" spans="2:42" ht="19.5" hidden="1" customHeight="1" x14ac:dyDescent="0.15">
      <c r="B84" s="90">
        <f>メンバー情報!F2</f>
        <v>0</v>
      </c>
      <c r="C84" s="91" t="s">
        <v>38</v>
      </c>
      <c r="D84" s="90" t="s">
        <v>27</v>
      </c>
      <c r="E84" s="92" t="s">
        <v>42</v>
      </c>
      <c r="F84" s="92" t="s">
        <v>46</v>
      </c>
      <c r="G84" s="92" t="s">
        <v>44</v>
      </c>
      <c r="H84" s="92" t="s">
        <v>47</v>
      </c>
      <c r="J84" s="90">
        <v>3</v>
      </c>
      <c r="L84" s="90"/>
      <c r="M84" s="94"/>
      <c r="N84" s="94"/>
      <c r="O84" s="94"/>
      <c r="P84" s="94"/>
      <c r="Q84" s="94"/>
      <c r="R84" s="94"/>
      <c r="S84" s="94"/>
      <c r="T84" s="94"/>
      <c r="U84" s="94"/>
      <c r="V84" s="93"/>
      <c r="W84" s="93"/>
      <c r="X84" s="93"/>
      <c r="Y84" s="94"/>
      <c r="Z84" s="94"/>
      <c r="AA84" s="94"/>
      <c r="AB84" s="94"/>
      <c r="AC84" s="94"/>
      <c r="AD84" s="94"/>
      <c r="AE84" s="94"/>
      <c r="AF84" s="94"/>
      <c r="AG84" s="94"/>
      <c r="AH84" s="94"/>
      <c r="AI84" s="94"/>
      <c r="AJ84" s="94"/>
      <c r="AK84" s="94"/>
      <c r="AL84" s="94"/>
      <c r="AM84" s="94"/>
      <c r="AN84" s="94"/>
      <c r="AO84" s="94"/>
      <c r="AP84" s="94"/>
    </row>
    <row r="85" spans="2:42" ht="19.5" hidden="1" customHeight="1" x14ac:dyDescent="0.15">
      <c r="B85" s="90">
        <f>メンバー情報!H2</f>
        <v>0</v>
      </c>
      <c r="C85" s="92" t="s">
        <v>39</v>
      </c>
      <c r="D85" s="92" t="s">
        <v>42</v>
      </c>
      <c r="E85" s="90" t="s">
        <v>27</v>
      </c>
      <c r="F85" s="92" t="s">
        <v>45</v>
      </c>
      <c r="G85" s="92" t="s">
        <v>49</v>
      </c>
      <c r="H85" s="92" t="s">
        <v>48</v>
      </c>
      <c r="J85" s="90">
        <v>4</v>
      </c>
      <c r="L85" s="90" t="s">
        <v>61</v>
      </c>
      <c r="M85" s="90">
        <f>'1 回転'!D2</f>
        <v>0</v>
      </c>
      <c r="N85" s="90">
        <f>'1 回転'!F2</f>
        <v>0</v>
      </c>
      <c r="O85" s="90">
        <f>'1 回転'!K2</f>
        <v>0</v>
      </c>
      <c r="P85" s="90">
        <f>'1 回転'!M2</f>
        <v>0</v>
      </c>
      <c r="Q85" s="90">
        <f>'1 回転'!R2</f>
        <v>0</v>
      </c>
      <c r="R85" s="90">
        <f>'1 回転'!T2</f>
        <v>0</v>
      </c>
      <c r="S85" s="90">
        <f>'2 回転'!D2</f>
        <v>0</v>
      </c>
      <c r="T85" s="90">
        <f>'2 回転'!F2</f>
        <v>0</v>
      </c>
      <c r="U85" s="90">
        <f>'2 回転'!K2</f>
        <v>0</v>
      </c>
      <c r="V85" s="90">
        <f>'2 回転'!M2</f>
        <v>0</v>
      </c>
      <c r="W85" s="90">
        <f>'2 回転'!R2</f>
        <v>0</v>
      </c>
      <c r="X85" s="90">
        <f>'2 回転'!T2</f>
        <v>0</v>
      </c>
      <c r="Y85" s="90">
        <f>'3 回転'!D2</f>
        <v>0</v>
      </c>
      <c r="Z85" s="90">
        <f>'3 回転'!F2</f>
        <v>0</v>
      </c>
      <c r="AA85" s="90">
        <f>'3 回転'!K2</f>
        <v>0</v>
      </c>
      <c r="AB85" s="90">
        <f>'3 回転'!M2</f>
        <v>0</v>
      </c>
      <c r="AC85" s="90">
        <f>'3 回転'!R2</f>
        <v>0</v>
      </c>
      <c r="AD85" s="90">
        <f>'3 回転'!T2</f>
        <v>0</v>
      </c>
      <c r="AE85" s="90">
        <f>'4 回転'!D2</f>
        <v>0</v>
      </c>
      <c r="AF85" s="90">
        <f>'4 回転'!F2</f>
        <v>0</v>
      </c>
      <c r="AG85" s="90">
        <f>'4 回転'!K2</f>
        <v>0</v>
      </c>
      <c r="AH85" s="90">
        <f>'4 回転'!M2</f>
        <v>0</v>
      </c>
      <c r="AI85" s="90">
        <f>'4 回転'!R2</f>
        <v>0</v>
      </c>
      <c r="AJ85" s="90">
        <f>'4 回転'!T2</f>
        <v>0</v>
      </c>
      <c r="AK85" s="90">
        <f>'5 回転'!D2</f>
        <v>0</v>
      </c>
      <c r="AL85" s="90">
        <f>'5 回転'!F2</f>
        <v>0</v>
      </c>
      <c r="AM85" s="90">
        <f>'5 回転'!K2</f>
        <v>0</v>
      </c>
      <c r="AN85" s="90">
        <f>'5 回転'!M2</f>
        <v>0</v>
      </c>
      <c r="AO85" s="90">
        <f>'5 回転'!R2</f>
        <v>0</v>
      </c>
      <c r="AP85" s="90">
        <f>'5 回転'!T2</f>
        <v>0</v>
      </c>
    </row>
    <row r="86" spans="2:42" ht="19.5" hidden="1" customHeight="1" x14ac:dyDescent="0.15">
      <c r="B86" s="90">
        <f>メンバー情報!J2</f>
        <v>0</v>
      </c>
      <c r="C86" s="92" t="s">
        <v>40</v>
      </c>
      <c r="D86" s="92" t="s">
        <v>46</v>
      </c>
      <c r="E86" s="92" t="s">
        <v>45</v>
      </c>
      <c r="F86" s="90" t="s">
        <v>27</v>
      </c>
      <c r="G86" s="92" t="s">
        <v>51</v>
      </c>
      <c r="H86" s="92" t="s">
        <v>50</v>
      </c>
      <c r="J86" s="90">
        <v>5</v>
      </c>
      <c r="L86" s="90" t="s">
        <v>62</v>
      </c>
      <c r="M86" s="90">
        <f>IF('1 回転'!D3&lt;&gt;"",1,0)</f>
        <v>0</v>
      </c>
      <c r="N86" s="90">
        <f>IF('1 回転'!F3&lt;&gt;"",1,0)</f>
        <v>0</v>
      </c>
      <c r="O86" s="90">
        <f>IF('1 回転'!K3&lt;&gt;"",1,0)</f>
        <v>0</v>
      </c>
      <c r="P86" s="90">
        <f>IF('1 回転'!M3&lt;&gt;"",1,0)</f>
        <v>0</v>
      </c>
      <c r="Q86" s="90">
        <f>IF('1 回転'!R3&lt;&gt;"",1,0)</f>
        <v>0</v>
      </c>
      <c r="R86" s="90">
        <f>IF('1 回転'!T3&lt;&gt;"",1,0)</f>
        <v>0</v>
      </c>
      <c r="S86" s="90">
        <f>IF('2 回転'!D3&lt;&gt;"",1,0)</f>
        <v>0</v>
      </c>
      <c r="T86" s="90">
        <f>IF('2 回転'!F3&lt;&gt;"",1,0)</f>
        <v>0</v>
      </c>
      <c r="U86" s="90">
        <f>IF('2 回転'!K3&lt;&gt;"",1,0)</f>
        <v>0</v>
      </c>
      <c r="V86" s="90">
        <f>IF('2 回転'!M3&lt;&gt;"",1,0)</f>
        <v>0</v>
      </c>
      <c r="W86" s="90">
        <f>IF('2 回転'!R3&lt;&gt;"",1,0)</f>
        <v>0</v>
      </c>
      <c r="X86" s="90">
        <f>IF('2 回転'!T3&lt;&gt;"",1,0)</f>
        <v>0</v>
      </c>
      <c r="Y86" s="90">
        <f>IF('3 回転'!D3&lt;&gt;"",1,0)</f>
        <v>0</v>
      </c>
      <c r="Z86" s="90">
        <f>IF('3 回転'!F3&lt;&gt;"",1,0)</f>
        <v>0</v>
      </c>
      <c r="AA86" s="90">
        <f>IF('3 回転'!K3&lt;&gt;"",1,0)</f>
        <v>0</v>
      </c>
      <c r="AB86" s="90">
        <f>IF('3 回転'!M3&lt;&gt;"",1,0)</f>
        <v>0</v>
      </c>
      <c r="AC86" s="90">
        <f>IF('3 回転'!R3&lt;&gt;"",1,0)</f>
        <v>0</v>
      </c>
      <c r="AD86" s="90">
        <f>IF('3 回転'!T3&lt;&gt;"",1,0)</f>
        <v>0</v>
      </c>
      <c r="AE86" s="90">
        <f>IF('4 回転'!D3&lt;&gt;"",1,0)</f>
        <v>0</v>
      </c>
      <c r="AF86" s="90">
        <f>IF('4 回転'!F3&lt;&gt;"",1,0)</f>
        <v>0</v>
      </c>
      <c r="AG86" s="90">
        <f>IF('4 回転'!K3&lt;&gt;"",1,0)</f>
        <v>0</v>
      </c>
      <c r="AH86" s="90">
        <f>IF('4 回転'!M3&lt;&gt;"",1,0)</f>
        <v>0</v>
      </c>
      <c r="AI86" s="90">
        <f>IF('4 回転'!R3&lt;&gt;"",1,0)</f>
        <v>0</v>
      </c>
      <c r="AJ86" s="90">
        <f>IF('4 回転'!T3&lt;&gt;"",1,0)</f>
        <v>0</v>
      </c>
      <c r="AK86" s="90">
        <f>IF('5 回転'!D3&lt;&gt;"",1,0)</f>
        <v>0</v>
      </c>
      <c r="AL86" s="90">
        <f>IF('5 回転'!F3&lt;&gt;"",1,0)</f>
        <v>0</v>
      </c>
      <c r="AM86" s="90">
        <f>IF('5 回転'!K3&lt;&gt;"",1,0)</f>
        <v>0</v>
      </c>
      <c r="AN86" s="90">
        <f>IF('5 回転'!M3&lt;&gt;"",1,0)</f>
        <v>0</v>
      </c>
      <c r="AO86" s="90">
        <f>IF('5 回転'!R3&lt;&gt;"",1,0)</f>
        <v>0</v>
      </c>
      <c r="AP86" s="90">
        <f>IF('5 回転'!T3&lt;&gt;"",1,0)</f>
        <v>0</v>
      </c>
    </row>
    <row r="87" spans="2:42" ht="19.5" hidden="1" customHeight="1" x14ac:dyDescent="0.15">
      <c r="B87" s="90">
        <f>メンバー情報!L2</f>
        <v>0</v>
      </c>
      <c r="C87" s="92" t="s">
        <v>41</v>
      </c>
      <c r="D87" s="92" t="s">
        <v>44</v>
      </c>
      <c r="E87" s="92" t="s">
        <v>49</v>
      </c>
      <c r="F87" s="92" t="s">
        <v>51</v>
      </c>
      <c r="G87" s="90" t="s">
        <v>27</v>
      </c>
      <c r="H87" s="92" t="s">
        <v>52</v>
      </c>
      <c r="J87" s="90">
        <v>6</v>
      </c>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row>
    <row r="88" spans="2:42" ht="19.5" hidden="1" customHeight="1" x14ac:dyDescent="0.15">
      <c r="B88" s="90">
        <f>メンバー情報!N2</f>
        <v>0</v>
      </c>
      <c r="C88" s="92" t="s">
        <v>43</v>
      </c>
      <c r="D88" s="92" t="s">
        <v>47</v>
      </c>
      <c r="E88" s="92" t="s">
        <v>48</v>
      </c>
      <c r="F88" s="92" t="s">
        <v>50</v>
      </c>
      <c r="G88" s="92" t="s">
        <v>52</v>
      </c>
      <c r="H88" s="90" t="s">
        <v>27</v>
      </c>
      <c r="J88" s="90">
        <v>7</v>
      </c>
      <c r="L88" s="90" t="s">
        <v>63</v>
      </c>
      <c r="M88" s="90" t="str">
        <f>'1 回転'!C4</f>
        <v/>
      </c>
      <c r="N88" s="90" t="str">
        <f>'1 回転'!G4</f>
        <v/>
      </c>
      <c r="O88" s="90" t="str">
        <f>'1 回転'!J4</f>
        <v/>
      </c>
      <c r="P88" s="90" t="str">
        <f>'1 回転'!N4</f>
        <v/>
      </c>
      <c r="Q88" s="90" t="str">
        <f>'1 回転'!Q4</f>
        <v/>
      </c>
      <c r="R88" s="90" t="str">
        <f>'1 回転'!U4</f>
        <v/>
      </c>
      <c r="S88" s="90" t="str">
        <f>'2 回転'!C4</f>
        <v/>
      </c>
      <c r="T88" s="90" t="str">
        <f>'2 回転'!G4</f>
        <v/>
      </c>
      <c r="U88" s="90" t="str">
        <f>'2 回転'!J4</f>
        <v/>
      </c>
      <c r="V88" s="90" t="str">
        <f>'2 回転'!N4</f>
        <v/>
      </c>
      <c r="W88" s="90" t="str">
        <f>'2 回転'!Q4</f>
        <v/>
      </c>
      <c r="X88" s="90" t="str">
        <f>'2 回転'!U4</f>
        <v/>
      </c>
      <c r="Y88" s="90" t="str">
        <f>'3 回転'!C4</f>
        <v/>
      </c>
      <c r="Z88" s="90" t="str">
        <f>'3 回転'!G4</f>
        <v/>
      </c>
      <c r="AA88" s="90" t="str">
        <f>'3 回転'!J4</f>
        <v/>
      </c>
      <c r="AB88" s="90" t="str">
        <f>'3 回転'!N4</f>
        <v/>
      </c>
      <c r="AC88" s="90" t="str">
        <f>'3 回転'!Q4</f>
        <v/>
      </c>
      <c r="AD88" s="90" t="str">
        <f>'3 回転'!U4</f>
        <v/>
      </c>
      <c r="AE88" s="90" t="str">
        <f>'4 回転'!C4</f>
        <v/>
      </c>
      <c r="AF88" s="90" t="str">
        <f>'4 回転'!G4</f>
        <v/>
      </c>
      <c r="AG88" s="90" t="str">
        <f>'4 回転'!J4</f>
        <v/>
      </c>
      <c r="AH88" s="90" t="str">
        <f>'4 回転'!N4</f>
        <v/>
      </c>
      <c r="AI88" s="90" t="str">
        <f>'4 回転'!Q4</f>
        <v/>
      </c>
      <c r="AJ88" s="90" t="str">
        <f>'4 回転'!U4</f>
        <v/>
      </c>
      <c r="AK88" s="90" t="str">
        <f>'5 回転'!C4</f>
        <v/>
      </c>
      <c r="AL88" s="90" t="str">
        <f>'5 回転'!G4</f>
        <v/>
      </c>
      <c r="AM88" s="90" t="str">
        <f>'5 回転'!J4</f>
        <v/>
      </c>
      <c r="AN88" s="90" t="str">
        <f>'5 回転'!N4</f>
        <v/>
      </c>
      <c r="AO88" s="90" t="str">
        <f>'5 回転'!Q4</f>
        <v/>
      </c>
      <c r="AP88" s="90" t="str">
        <f>'5 回転'!U4</f>
        <v/>
      </c>
    </row>
    <row r="89" spans="2:42" ht="19.5" hidden="1" customHeight="1" x14ac:dyDescent="0.15">
      <c r="B89" s="90"/>
      <c r="C89" s="90"/>
      <c r="D89" s="90"/>
      <c r="E89" s="90"/>
      <c r="F89" s="90"/>
      <c r="G89" s="90"/>
      <c r="H89" s="90"/>
      <c r="J89" s="90">
        <v>8</v>
      </c>
      <c r="L89" s="90" t="s">
        <v>64</v>
      </c>
      <c r="M89" s="90" t="str">
        <f>'1 回転'!C10</f>
        <v/>
      </c>
      <c r="N89" s="90" t="str">
        <f>'1 回転'!G10</f>
        <v/>
      </c>
      <c r="O89" s="90" t="str">
        <f>'1 回転'!J10</f>
        <v/>
      </c>
      <c r="P89" s="90" t="str">
        <f>'1 回転'!N10</f>
        <v/>
      </c>
      <c r="Q89" s="90" t="str">
        <f>'1 回転'!Q10</f>
        <v/>
      </c>
      <c r="R89" s="90" t="str">
        <f>'1 回転'!U10</f>
        <v/>
      </c>
      <c r="S89" s="90" t="str">
        <f>'2 回転'!C10</f>
        <v/>
      </c>
      <c r="T89" s="90" t="str">
        <f>'2 回転'!G10</f>
        <v/>
      </c>
      <c r="U89" s="90" t="str">
        <f>'2 回転'!J10</f>
        <v/>
      </c>
      <c r="V89" s="90" t="str">
        <f>'2 回転'!N10</f>
        <v/>
      </c>
      <c r="W89" s="90" t="str">
        <f>'2 回転'!Q10</f>
        <v/>
      </c>
      <c r="X89" s="90" t="str">
        <f>'2 回転'!U10</f>
        <v/>
      </c>
      <c r="Y89" s="90" t="str">
        <f>'3 回転'!C10</f>
        <v/>
      </c>
      <c r="Z89" s="90" t="str">
        <f>'3 回転'!G10</f>
        <v/>
      </c>
      <c r="AA89" s="90" t="str">
        <f>'3 回転'!J10</f>
        <v/>
      </c>
      <c r="AB89" s="90" t="str">
        <f>'3 回転'!N10</f>
        <v/>
      </c>
      <c r="AC89" s="90" t="str">
        <f>'3 回転'!Q10</f>
        <v/>
      </c>
      <c r="AD89" s="90" t="str">
        <f>'3 回転'!U10</f>
        <v/>
      </c>
      <c r="AE89" s="90" t="str">
        <f>'4 回転'!C10</f>
        <v/>
      </c>
      <c r="AF89" s="90" t="str">
        <f>'4 回転'!G10</f>
        <v/>
      </c>
      <c r="AG89" s="90" t="str">
        <f>'4 回転'!J10</f>
        <v/>
      </c>
      <c r="AH89" s="90" t="str">
        <f>'4 回転'!N10</f>
        <v/>
      </c>
      <c r="AI89" s="90" t="str">
        <f>'4 回転'!Q10</f>
        <v/>
      </c>
      <c r="AJ89" s="90" t="str">
        <f>'4 回転'!U10</f>
        <v/>
      </c>
      <c r="AK89" s="90" t="str">
        <f>'5 回転'!C10</f>
        <v/>
      </c>
      <c r="AL89" s="90" t="str">
        <f>'5 回転'!G10</f>
        <v/>
      </c>
      <c r="AM89" s="90" t="str">
        <f>'5 回転'!J10</f>
        <v/>
      </c>
      <c r="AN89" s="90" t="str">
        <f>'5 回転'!N10</f>
        <v/>
      </c>
      <c r="AO89" s="90" t="str">
        <f>'5 回転'!Q10</f>
        <v/>
      </c>
      <c r="AP89" s="90" t="str">
        <f>'5 回転'!U10</f>
        <v/>
      </c>
    </row>
    <row r="90" spans="2:42" ht="19.5" hidden="1" customHeight="1" x14ac:dyDescent="0.15">
      <c r="B90" s="90"/>
      <c r="C90" s="90">
        <f>メンバー情報!D2</f>
        <v>0</v>
      </c>
      <c r="D90" s="90">
        <f>メンバー情報!F2</f>
        <v>0</v>
      </c>
      <c r="E90" s="90">
        <f>メンバー情報!H2</f>
        <v>0</v>
      </c>
      <c r="F90" s="90">
        <f>メンバー情報!J2</f>
        <v>0</v>
      </c>
      <c r="G90" s="90">
        <f>メンバー情報!L2</f>
        <v>0</v>
      </c>
      <c r="H90" s="90">
        <f>メンバー情報!N2</f>
        <v>0</v>
      </c>
      <c r="J90" s="90">
        <v>9</v>
      </c>
      <c r="L90" s="90" t="s">
        <v>65</v>
      </c>
      <c r="M90" s="90" t="str">
        <f>'1 回転'!C16</f>
        <v/>
      </c>
      <c r="N90" s="90" t="str">
        <f>'1 回転'!G16</f>
        <v/>
      </c>
      <c r="O90" s="90" t="str">
        <f>'1 回転'!J16</f>
        <v/>
      </c>
      <c r="P90" s="90" t="str">
        <f>'1 回転'!N16</f>
        <v/>
      </c>
      <c r="Q90" s="90" t="str">
        <f>'1 回転'!Q16</f>
        <v/>
      </c>
      <c r="R90" s="90" t="str">
        <f>'1 回転'!U16</f>
        <v/>
      </c>
      <c r="S90" s="90" t="str">
        <f>'2 回転'!C16</f>
        <v/>
      </c>
      <c r="T90" s="90" t="str">
        <f>'2 回転'!G16</f>
        <v/>
      </c>
      <c r="U90" s="90" t="str">
        <f>'2 回転'!J16</f>
        <v/>
      </c>
      <c r="V90" s="90" t="str">
        <f>'2 回転'!N16</f>
        <v/>
      </c>
      <c r="W90" s="90" t="str">
        <f>'2 回転'!Q16</f>
        <v/>
      </c>
      <c r="X90" s="90" t="str">
        <f>'2 回転'!U16</f>
        <v/>
      </c>
      <c r="Y90" s="90" t="str">
        <f>'3 回転'!C16</f>
        <v/>
      </c>
      <c r="Z90" s="90" t="str">
        <f>'3 回転'!G16</f>
        <v/>
      </c>
      <c r="AA90" s="90" t="str">
        <f>'3 回転'!J16</f>
        <v/>
      </c>
      <c r="AB90" s="90" t="str">
        <f>'3 回転'!N16</f>
        <v/>
      </c>
      <c r="AC90" s="90" t="str">
        <f>'3 回転'!Q16</f>
        <v/>
      </c>
      <c r="AD90" s="90" t="str">
        <f>'3 回転'!U16</f>
        <v/>
      </c>
      <c r="AE90" s="90" t="str">
        <f>'4 回転'!C16</f>
        <v/>
      </c>
      <c r="AF90" s="90" t="str">
        <f>'4 回転'!G16</f>
        <v/>
      </c>
      <c r="AG90" s="90" t="str">
        <f>'4 回転'!J16</f>
        <v/>
      </c>
      <c r="AH90" s="90" t="str">
        <f>'4 回転'!N16</f>
        <v/>
      </c>
      <c r="AI90" s="90" t="str">
        <f>'4 回転'!Q16</f>
        <v/>
      </c>
      <c r="AJ90" s="90" t="str">
        <f>'4 回転'!U16</f>
        <v/>
      </c>
      <c r="AK90" s="90" t="str">
        <f>'5 回転'!C16</f>
        <v/>
      </c>
      <c r="AL90" s="90" t="str">
        <f>'5 回転'!G16</f>
        <v/>
      </c>
      <c r="AM90" s="90" t="str">
        <f>'5 回転'!J16</f>
        <v/>
      </c>
      <c r="AN90" s="90" t="str">
        <f>'5 回転'!N16</f>
        <v/>
      </c>
      <c r="AO90" s="90" t="str">
        <f>'5 回転'!Q16</f>
        <v/>
      </c>
      <c r="AP90" s="90" t="str">
        <f>'5 回転'!U16</f>
        <v/>
      </c>
    </row>
    <row r="91" spans="2:42" ht="19.5" hidden="1" customHeight="1" x14ac:dyDescent="0.15">
      <c r="B91" s="90">
        <f>メンバー情報!D2</f>
        <v>0</v>
      </c>
      <c r="C91" s="90" t="s">
        <v>27</v>
      </c>
      <c r="D91" s="91" t="str">
        <f>'5 回転'!C2</f>
        <v/>
      </c>
      <c r="E91" s="92" t="str">
        <f>'4 回転'!C2</f>
        <v/>
      </c>
      <c r="F91" s="92" t="str">
        <f>'1 回転'!C2</f>
        <v/>
      </c>
      <c r="G91" s="92" t="str">
        <f>'3 回転'!C2</f>
        <v/>
      </c>
      <c r="H91" s="92" t="str">
        <f>'2 回転'!C2</f>
        <v/>
      </c>
      <c r="J91" s="90">
        <v>10</v>
      </c>
      <c r="L91" s="90" t="s">
        <v>66</v>
      </c>
      <c r="M91" s="90" t="str">
        <f>'1 回転'!C22</f>
        <v/>
      </c>
      <c r="N91" s="90" t="str">
        <f>'1 回転'!G22</f>
        <v/>
      </c>
      <c r="O91" s="90" t="str">
        <f>'1 回転'!J22</f>
        <v/>
      </c>
      <c r="P91" s="90" t="str">
        <f>'1 回転'!N22</f>
        <v/>
      </c>
      <c r="Q91" s="90" t="str">
        <f>'1 回転'!Q22</f>
        <v/>
      </c>
      <c r="R91" s="90" t="str">
        <f>'1 回転'!U22</f>
        <v/>
      </c>
      <c r="S91" s="90" t="str">
        <f>'2 回転'!C22</f>
        <v/>
      </c>
      <c r="T91" s="90" t="str">
        <f>'2 回転'!G22</f>
        <v/>
      </c>
      <c r="U91" s="90" t="str">
        <f>'2 回転'!J22</f>
        <v/>
      </c>
      <c r="V91" s="90" t="str">
        <f>'2 回転'!N22</f>
        <v/>
      </c>
      <c r="W91" s="90" t="str">
        <f>'2 回転'!Q22</f>
        <v/>
      </c>
      <c r="X91" s="90" t="str">
        <f>'2 回転'!U22</f>
        <v/>
      </c>
      <c r="Y91" s="90" t="str">
        <f>'3 回転'!C22</f>
        <v/>
      </c>
      <c r="Z91" s="90" t="str">
        <f>'3 回転'!G22</f>
        <v/>
      </c>
      <c r="AA91" s="90" t="str">
        <f>'3 回転'!J22</f>
        <v/>
      </c>
      <c r="AB91" s="90" t="str">
        <f>'3 回転'!N22</f>
        <v/>
      </c>
      <c r="AC91" s="90" t="str">
        <f>'3 回転'!Q22</f>
        <v/>
      </c>
      <c r="AD91" s="90" t="str">
        <f>'3 回転'!U22</f>
        <v/>
      </c>
      <c r="AE91" s="90" t="str">
        <f>'4 回転'!C22</f>
        <v/>
      </c>
      <c r="AF91" s="90" t="str">
        <f>'4 回転'!G22</f>
        <v/>
      </c>
      <c r="AG91" s="90" t="str">
        <f>'4 回転'!J22</f>
        <v/>
      </c>
      <c r="AH91" s="90" t="str">
        <f>'4 回転'!N22</f>
        <v/>
      </c>
      <c r="AI91" s="90" t="str">
        <f>'4 回転'!Q22</f>
        <v/>
      </c>
      <c r="AJ91" s="90" t="str">
        <f>'4 回転'!U22</f>
        <v/>
      </c>
      <c r="AK91" s="90" t="str">
        <f>'5 回転'!C22</f>
        <v/>
      </c>
      <c r="AL91" s="90" t="str">
        <f>'5 回転'!G22</f>
        <v/>
      </c>
      <c r="AM91" s="90" t="str">
        <f>'5 回転'!J22</f>
        <v/>
      </c>
      <c r="AN91" s="90" t="str">
        <f>'5 回転'!N22</f>
        <v/>
      </c>
      <c r="AO91" s="90" t="str">
        <f>'5 回転'!Q22</f>
        <v/>
      </c>
      <c r="AP91" s="90" t="str">
        <f>'5 回転'!U22</f>
        <v/>
      </c>
    </row>
    <row r="92" spans="2:42" ht="19.5" hidden="1" customHeight="1" x14ac:dyDescent="0.15">
      <c r="B92" s="90">
        <f>メンバー情報!F2</f>
        <v>0</v>
      </c>
      <c r="C92" s="91" t="str">
        <f>'5 回転'!G2</f>
        <v/>
      </c>
      <c r="D92" s="90" t="s">
        <v>27</v>
      </c>
      <c r="E92" s="92" t="str">
        <f>'3 回転'!J2</f>
        <v/>
      </c>
      <c r="F92" s="92" t="str">
        <f>'2 回転'!J2</f>
        <v/>
      </c>
      <c r="G92" s="92" t="str">
        <f>'1 回転'!J2</f>
        <v/>
      </c>
      <c r="H92" s="92" t="str">
        <f>'4 回転'!J2</f>
        <v/>
      </c>
      <c r="J92" s="90">
        <v>11</v>
      </c>
      <c r="L92" s="90" t="s">
        <v>67</v>
      </c>
      <c r="M92" s="90" t="str">
        <f>'1 回転'!C28</f>
        <v/>
      </c>
      <c r="N92" s="90" t="str">
        <f>'1 回転'!G28</f>
        <v/>
      </c>
      <c r="O92" s="90" t="str">
        <f>'1 回転'!J28</f>
        <v/>
      </c>
      <c r="P92" s="90" t="str">
        <f>'1 回転'!N28</f>
        <v/>
      </c>
      <c r="Q92" s="90" t="str">
        <f>'1 回転'!Q28</f>
        <v/>
      </c>
      <c r="R92" s="90" t="str">
        <f>'1 回転'!U28</f>
        <v/>
      </c>
      <c r="S92" s="90" t="str">
        <f>'2 回転'!C28</f>
        <v/>
      </c>
      <c r="T92" s="90" t="str">
        <f>'2 回転'!G28</f>
        <v/>
      </c>
      <c r="U92" s="90" t="str">
        <f>'2 回転'!J28</f>
        <v/>
      </c>
      <c r="V92" s="90" t="str">
        <f>'2 回転'!N28</f>
        <v/>
      </c>
      <c r="W92" s="90" t="str">
        <f>'2 回転'!Q28</f>
        <v/>
      </c>
      <c r="X92" s="90" t="str">
        <f>'2 回転'!U28</f>
        <v/>
      </c>
      <c r="Y92" s="90" t="str">
        <f>'3 回転'!C28</f>
        <v/>
      </c>
      <c r="Z92" s="90" t="str">
        <f>'3 回転'!G28</f>
        <v/>
      </c>
      <c r="AA92" s="90" t="str">
        <f>'3 回転'!J28</f>
        <v/>
      </c>
      <c r="AB92" s="90" t="str">
        <f>'3 回転'!N28</f>
        <v/>
      </c>
      <c r="AC92" s="90" t="str">
        <f>'3 回転'!Q28</f>
        <v/>
      </c>
      <c r="AD92" s="90" t="str">
        <f>'3 回転'!U28</f>
        <v/>
      </c>
      <c r="AE92" s="90" t="str">
        <f>'4 回転'!C28</f>
        <v/>
      </c>
      <c r="AF92" s="90" t="str">
        <f>'4 回転'!G28</f>
        <v/>
      </c>
      <c r="AG92" s="90" t="str">
        <f>'4 回転'!J28</f>
        <v/>
      </c>
      <c r="AH92" s="90" t="str">
        <f>'4 回転'!N28</f>
        <v/>
      </c>
      <c r="AI92" s="90" t="str">
        <f>'4 回転'!Q28</f>
        <v/>
      </c>
      <c r="AJ92" s="90" t="str">
        <f>'4 回転'!U28</f>
        <v/>
      </c>
      <c r="AK92" s="90" t="str">
        <f>'5 回転'!C28</f>
        <v/>
      </c>
      <c r="AL92" s="90" t="str">
        <f>'5 回転'!G28</f>
        <v/>
      </c>
      <c r="AM92" s="90" t="str">
        <f>'5 回転'!J28</f>
        <v/>
      </c>
      <c r="AN92" s="90" t="str">
        <f>'5 回転'!N28</f>
        <v/>
      </c>
      <c r="AO92" s="90" t="str">
        <f>'5 回転'!Q28</f>
        <v/>
      </c>
      <c r="AP92" s="90" t="str">
        <f>'5 回転'!U28</f>
        <v/>
      </c>
    </row>
    <row r="93" spans="2:42" ht="19.5" hidden="1" customHeight="1" x14ac:dyDescent="0.15">
      <c r="B93" s="90">
        <f>メンバー情報!H2</f>
        <v>0</v>
      </c>
      <c r="C93" s="92" t="str">
        <f>'4 回転'!G2</f>
        <v/>
      </c>
      <c r="D93" s="92" t="str">
        <f>'3 回転'!N2</f>
        <v/>
      </c>
      <c r="E93" s="90" t="s">
        <v>27</v>
      </c>
      <c r="F93" s="92" t="str">
        <f>'5 回転'!J2</f>
        <v/>
      </c>
      <c r="G93" s="92" t="str">
        <f>'2 回転'!Q2</f>
        <v/>
      </c>
      <c r="H93" s="92" t="str">
        <f>'1 回転'!Q2</f>
        <v/>
      </c>
      <c r="J93" s="90">
        <v>12</v>
      </c>
      <c r="L93" s="90" t="s">
        <v>68</v>
      </c>
      <c r="M93" s="94">
        <f>SUM(M88:M92)</f>
        <v>0</v>
      </c>
      <c r="N93" s="94">
        <f t="shared" ref="N93:AP93" si="74">SUM(N88:N92)</f>
        <v>0</v>
      </c>
      <c r="O93" s="94">
        <f t="shared" si="74"/>
        <v>0</v>
      </c>
      <c r="P93" s="94">
        <f t="shared" si="74"/>
        <v>0</v>
      </c>
      <c r="Q93" s="94">
        <f t="shared" si="74"/>
        <v>0</v>
      </c>
      <c r="R93" s="94">
        <f t="shared" si="74"/>
        <v>0</v>
      </c>
      <c r="S93" s="94">
        <f t="shared" si="74"/>
        <v>0</v>
      </c>
      <c r="T93" s="94">
        <f t="shared" si="74"/>
        <v>0</v>
      </c>
      <c r="U93" s="94">
        <f t="shared" si="74"/>
        <v>0</v>
      </c>
      <c r="V93" s="94">
        <f t="shared" si="74"/>
        <v>0</v>
      </c>
      <c r="W93" s="94">
        <f t="shared" si="74"/>
        <v>0</v>
      </c>
      <c r="X93" s="94">
        <f t="shared" si="74"/>
        <v>0</v>
      </c>
      <c r="Y93" s="94">
        <f t="shared" si="74"/>
        <v>0</v>
      </c>
      <c r="Z93" s="94">
        <f t="shared" si="74"/>
        <v>0</v>
      </c>
      <c r="AA93" s="94">
        <f t="shared" si="74"/>
        <v>0</v>
      </c>
      <c r="AB93" s="94">
        <f t="shared" si="74"/>
        <v>0</v>
      </c>
      <c r="AC93" s="94">
        <f t="shared" si="74"/>
        <v>0</v>
      </c>
      <c r="AD93" s="94">
        <f t="shared" si="74"/>
        <v>0</v>
      </c>
      <c r="AE93" s="94">
        <f t="shared" si="74"/>
        <v>0</v>
      </c>
      <c r="AF93" s="94">
        <f t="shared" si="74"/>
        <v>0</v>
      </c>
      <c r="AG93" s="94">
        <f t="shared" si="74"/>
        <v>0</v>
      </c>
      <c r="AH93" s="94">
        <f t="shared" si="74"/>
        <v>0</v>
      </c>
      <c r="AI93" s="94">
        <f t="shared" si="74"/>
        <v>0</v>
      </c>
      <c r="AJ93" s="94">
        <f t="shared" si="74"/>
        <v>0</v>
      </c>
      <c r="AK93" s="94">
        <f t="shared" si="74"/>
        <v>0</v>
      </c>
      <c r="AL93" s="94">
        <f t="shared" si="74"/>
        <v>0</v>
      </c>
      <c r="AM93" s="94">
        <f t="shared" si="74"/>
        <v>0</v>
      </c>
      <c r="AN93" s="94">
        <f t="shared" si="74"/>
        <v>0</v>
      </c>
      <c r="AO93" s="94">
        <f t="shared" si="74"/>
        <v>0</v>
      </c>
      <c r="AP93" s="94">
        <f t="shared" si="74"/>
        <v>0</v>
      </c>
    </row>
    <row r="94" spans="2:42" ht="19.5" hidden="1" customHeight="1" x14ac:dyDescent="0.15">
      <c r="B94" s="90">
        <f>メンバー情報!J2</f>
        <v>0</v>
      </c>
      <c r="C94" s="92" t="str">
        <f>'1 回転'!G2</f>
        <v/>
      </c>
      <c r="D94" s="92" t="str">
        <f>'2 回転'!N2</f>
        <v/>
      </c>
      <c r="E94" s="92" t="str">
        <f>'5 回転'!N2</f>
        <v/>
      </c>
      <c r="F94" s="90" t="s">
        <v>27</v>
      </c>
      <c r="G94" s="92" t="str">
        <f>'4 回転'!Q2</f>
        <v/>
      </c>
      <c r="H94" s="92" t="str">
        <f>'3 回転'!Q2</f>
        <v/>
      </c>
      <c r="J94" s="90">
        <v>13</v>
      </c>
      <c r="L94" s="90"/>
      <c r="M94" s="94"/>
      <c r="N94" s="94"/>
      <c r="O94" s="94"/>
      <c r="P94" s="94"/>
      <c r="Q94" s="94"/>
      <c r="R94" s="94"/>
      <c r="S94" s="94"/>
      <c r="T94" s="94"/>
      <c r="U94" s="94"/>
      <c r="V94" s="93"/>
      <c r="W94" s="93"/>
      <c r="X94" s="93"/>
      <c r="Y94" s="94"/>
      <c r="Z94" s="94"/>
      <c r="AA94" s="94"/>
      <c r="AB94" s="94"/>
      <c r="AC94" s="94"/>
      <c r="AD94" s="94"/>
      <c r="AE94" s="94"/>
      <c r="AF94" s="94"/>
      <c r="AG94" s="94"/>
      <c r="AH94" s="94"/>
      <c r="AI94" s="94"/>
      <c r="AJ94" s="94"/>
      <c r="AK94" s="94"/>
      <c r="AL94" s="94"/>
      <c r="AM94" s="94"/>
      <c r="AN94" s="94"/>
      <c r="AO94" s="94"/>
      <c r="AP94" s="94"/>
    </row>
    <row r="95" spans="2:42" ht="19.5" hidden="1" customHeight="1" x14ac:dyDescent="0.15">
      <c r="B95" s="90">
        <f>メンバー情報!L2</f>
        <v>0</v>
      </c>
      <c r="C95" s="92" t="str">
        <f>'3 回転'!G2</f>
        <v/>
      </c>
      <c r="D95" s="92" t="str">
        <f>'1 回転'!N2</f>
        <v/>
      </c>
      <c r="E95" s="92" t="str">
        <f>'2 回転'!U2</f>
        <v/>
      </c>
      <c r="F95" s="92" t="str">
        <f>'4 回転'!U2</f>
        <v/>
      </c>
      <c r="G95" s="90" t="s">
        <v>27</v>
      </c>
      <c r="H95" s="92" t="str">
        <f>'5 回転'!Q2</f>
        <v/>
      </c>
      <c r="J95" s="90">
        <v>14</v>
      </c>
      <c r="L95" s="90" t="s">
        <v>69</v>
      </c>
      <c r="M95" s="90">
        <f>IF('1 回転'!C9&lt;&gt;"",1,0)</f>
        <v>0</v>
      </c>
      <c r="N95" s="90">
        <f>IF('1 回転'!G9&lt;&gt;"",1,0)</f>
        <v>0</v>
      </c>
      <c r="O95" s="90">
        <f>IF('1 回転'!J9&lt;&gt;"",1,0)</f>
        <v>0</v>
      </c>
      <c r="P95" s="90">
        <f>IF('1 回転'!N9&lt;&gt;"",1,0)</f>
        <v>0</v>
      </c>
      <c r="Q95" s="90">
        <f>IF('1 回転'!Q9&lt;&gt;"",1,0)</f>
        <v>0</v>
      </c>
      <c r="R95" s="90">
        <f>IF('1 回転'!U9&lt;&gt;"",1,0)</f>
        <v>0</v>
      </c>
      <c r="S95" s="90">
        <f>IF('2 回転'!C9&lt;&gt;"",1,0)</f>
        <v>0</v>
      </c>
      <c r="T95" s="90">
        <f>IF('2 回転'!G9&lt;&gt;"",1,0)</f>
        <v>0</v>
      </c>
      <c r="U95" s="90">
        <f>IF('2 回転'!J9&lt;&gt;"",1,0)</f>
        <v>0</v>
      </c>
      <c r="V95" s="90">
        <f>IF('2 回転'!N9&lt;&gt;"",1,0)</f>
        <v>0</v>
      </c>
      <c r="W95" s="90">
        <f>IF('2 回転'!Q9&lt;&gt;"",1,0)</f>
        <v>0</v>
      </c>
      <c r="X95" s="90">
        <f>IF('2 回転'!U9&lt;&gt;"",1,0)</f>
        <v>0</v>
      </c>
      <c r="Y95" s="90">
        <f>IF('3 回転'!C9&lt;&gt;"",1,0)</f>
        <v>0</v>
      </c>
      <c r="Z95" s="90">
        <f>IF('3 回転'!G9&lt;&gt;"",1,0)</f>
        <v>0</v>
      </c>
      <c r="AA95" s="90">
        <f>IF('3 回転'!J9&lt;&gt;"",1,0)</f>
        <v>0</v>
      </c>
      <c r="AB95" s="90">
        <f>IF('3 回転'!N9&lt;&gt;"",1,0)</f>
        <v>0</v>
      </c>
      <c r="AC95" s="90">
        <f>IF('3 回転'!Q9&lt;&gt;"",1,0)</f>
        <v>0</v>
      </c>
      <c r="AD95" s="90">
        <f>IF('3 回転'!U9&lt;&gt;"",1,0)</f>
        <v>0</v>
      </c>
      <c r="AE95" s="90">
        <f>IF('4 回転'!C9&lt;&gt;"",1,0)</f>
        <v>0</v>
      </c>
      <c r="AF95" s="90">
        <f>IF('4 回転'!G9&lt;&gt;"",1,0)</f>
        <v>0</v>
      </c>
      <c r="AG95" s="90">
        <f>IF('4 回転'!J9&lt;&gt;"",1,0)</f>
        <v>0</v>
      </c>
      <c r="AH95" s="90">
        <f>IF('4 回転'!N9&lt;&gt;"",1,0)</f>
        <v>0</v>
      </c>
      <c r="AI95" s="90">
        <f>IF('4 回転'!Q9&lt;&gt;"",1,0)</f>
        <v>0</v>
      </c>
      <c r="AJ95" s="90">
        <f>IF('4 回転'!U9&lt;&gt;"",1,0)</f>
        <v>0</v>
      </c>
      <c r="AK95" s="90">
        <f>IF('5 回転'!C9&lt;&gt;"",1,0)</f>
        <v>0</v>
      </c>
      <c r="AL95" s="90">
        <f>IF('5 回転'!G9&lt;&gt;"",1,0)</f>
        <v>0</v>
      </c>
      <c r="AM95" s="90">
        <f>IF('5 回転'!J9&lt;&gt;"",1,0)</f>
        <v>0</v>
      </c>
      <c r="AN95" s="90">
        <f>IF('5 回転'!N9&lt;&gt;"",1,0)</f>
        <v>0</v>
      </c>
      <c r="AO95" s="90">
        <f>IF('5 回転'!Q9&lt;&gt;"",1,0)</f>
        <v>0</v>
      </c>
      <c r="AP95" s="90">
        <f>IF('5 回転'!U9&lt;&gt;"",1,0)</f>
        <v>0</v>
      </c>
    </row>
    <row r="96" spans="2:42" ht="19.5" hidden="1" customHeight="1" x14ac:dyDescent="0.15">
      <c r="B96" s="90">
        <f>メンバー情報!N2</f>
        <v>0</v>
      </c>
      <c r="C96" s="92" t="str">
        <f>'2 回転'!G2</f>
        <v/>
      </c>
      <c r="D96" s="92" t="str">
        <f>'4 回転'!N2</f>
        <v/>
      </c>
      <c r="E96" s="92" t="str">
        <f>'1 回転'!U2</f>
        <v/>
      </c>
      <c r="F96" s="92" t="str">
        <f>'3 回転'!U2</f>
        <v/>
      </c>
      <c r="G96" s="92" t="str">
        <f>'5 回転'!U2</f>
        <v/>
      </c>
      <c r="H96" s="90" t="s">
        <v>27</v>
      </c>
      <c r="J96" s="90">
        <v>15</v>
      </c>
      <c r="L96" s="90" t="s">
        <v>70</v>
      </c>
      <c r="M96" s="90">
        <f>IF('1 回転'!C15&lt;&gt;"",1,0)</f>
        <v>0</v>
      </c>
      <c r="N96" s="90">
        <f>IF('1 回転'!G15&lt;&gt;"",1,0)</f>
        <v>0</v>
      </c>
      <c r="O96" s="90">
        <f>IF('1 回転'!J15&lt;&gt;"",1,0)</f>
        <v>0</v>
      </c>
      <c r="P96" s="90">
        <f>IF('1 回転'!N15&lt;&gt;"",1,0)</f>
        <v>0</v>
      </c>
      <c r="Q96" s="90">
        <f>IF('1 回転'!Q15&lt;&gt;"",1,0)</f>
        <v>0</v>
      </c>
      <c r="R96" s="90">
        <f>IF('1 回転'!U15&lt;&gt;"",1,0)</f>
        <v>0</v>
      </c>
      <c r="S96" s="90">
        <f>IF('2 回転'!C15&lt;&gt;"",1,0)</f>
        <v>0</v>
      </c>
      <c r="T96" s="90">
        <f>IF('2 回転'!G15&lt;&gt;"",1,0)</f>
        <v>0</v>
      </c>
      <c r="U96" s="90">
        <f>IF('2 回転'!J15&lt;&gt;"",1,0)</f>
        <v>0</v>
      </c>
      <c r="V96" s="90">
        <f>IF('2 回転'!N15&lt;&gt;"",1,0)</f>
        <v>0</v>
      </c>
      <c r="W96" s="90">
        <f>IF('2 回転'!Q15&lt;&gt;"",1,0)</f>
        <v>0</v>
      </c>
      <c r="X96" s="90">
        <f>IF('2 回転'!U15&lt;&gt;"",1,0)</f>
        <v>0</v>
      </c>
      <c r="Y96" s="90">
        <f>IF('3 回転'!C15&lt;&gt;"",1,0)</f>
        <v>0</v>
      </c>
      <c r="Z96" s="90">
        <f>IF('3 回転'!G15&lt;&gt;"",1,0)</f>
        <v>0</v>
      </c>
      <c r="AA96" s="90">
        <f>IF('3 回転'!J15&lt;&gt;"",1,0)</f>
        <v>0</v>
      </c>
      <c r="AB96" s="90">
        <f>IF('3 回転'!N15&lt;&gt;"",1,0)</f>
        <v>0</v>
      </c>
      <c r="AC96" s="90">
        <f>IF('3 回転'!Q15&lt;&gt;"",1,0)</f>
        <v>0</v>
      </c>
      <c r="AD96" s="90">
        <f>IF('3 回転'!U15&lt;&gt;"",1,0)</f>
        <v>0</v>
      </c>
      <c r="AE96" s="90">
        <f>IF('4 回転'!C15&lt;&gt;"",1,0)</f>
        <v>0</v>
      </c>
      <c r="AF96" s="90">
        <f>IF('4 回転'!G15&lt;&gt;"",1,0)</f>
        <v>0</v>
      </c>
      <c r="AG96" s="90">
        <f>IF('4 回転'!J15&lt;&gt;"",1,0)</f>
        <v>0</v>
      </c>
      <c r="AH96" s="90">
        <f>IF('4 回転'!N15&lt;&gt;"",1,0)</f>
        <v>0</v>
      </c>
      <c r="AI96" s="90">
        <f>IF('4 回転'!Q15&lt;&gt;"",1,0)</f>
        <v>0</v>
      </c>
      <c r="AJ96" s="90">
        <f>IF('4 回転'!U15&lt;&gt;"",1,0)</f>
        <v>0</v>
      </c>
      <c r="AK96" s="90">
        <f>IF('5 回転'!C15&lt;&gt;"",1,0)</f>
        <v>0</v>
      </c>
      <c r="AL96" s="90">
        <f>IF('5 回転'!G15&lt;&gt;"",1,0)</f>
        <v>0</v>
      </c>
      <c r="AM96" s="90">
        <f>IF('5 回転'!J15&lt;&gt;"",1,0)</f>
        <v>0</v>
      </c>
      <c r="AN96" s="90">
        <f>IF('5 回転'!N15&lt;&gt;"",1,0)</f>
        <v>0</v>
      </c>
      <c r="AO96" s="90">
        <f>IF('5 回転'!Q15&lt;&gt;"",1,0)</f>
        <v>0</v>
      </c>
      <c r="AP96" s="90">
        <f>IF('5 回転'!U15&lt;&gt;"",1,0)</f>
        <v>0</v>
      </c>
    </row>
    <row r="97" spans="2:42" ht="19.5" hidden="1" customHeight="1" x14ac:dyDescent="0.15">
      <c r="B97" s="90"/>
      <c r="C97" s="90"/>
      <c r="D97" s="90"/>
      <c r="E97" s="90"/>
      <c r="F97" s="90"/>
      <c r="G97" s="90"/>
      <c r="H97" s="90"/>
      <c r="J97" s="90">
        <v>16</v>
      </c>
      <c r="L97" s="90" t="s">
        <v>71</v>
      </c>
      <c r="M97" s="90">
        <f>IF('1 回転'!C21&lt;&gt;"",1,0)</f>
        <v>0</v>
      </c>
      <c r="N97" s="90">
        <f>IF('1 回転'!G21&lt;&gt;"",1,0)</f>
        <v>0</v>
      </c>
      <c r="O97" s="90">
        <f>IF('1 回転'!J21&lt;&gt;"",1,0)</f>
        <v>0</v>
      </c>
      <c r="P97" s="90">
        <f>IF('1 回転'!N21&lt;&gt;"",1,0)</f>
        <v>0</v>
      </c>
      <c r="Q97" s="90">
        <f>IF('1 回転'!Q21&lt;&gt;"",1,0)</f>
        <v>0</v>
      </c>
      <c r="R97" s="90">
        <f>IF('1 回転'!U21&lt;&gt;"",1,0)</f>
        <v>0</v>
      </c>
      <c r="S97" s="90">
        <f>IF('2 回転'!C21&lt;&gt;"",1,0)</f>
        <v>0</v>
      </c>
      <c r="T97" s="90">
        <f>IF('2 回転'!G21&lt;&gt;"",1,0)</f>
        <v>0</v>
      </c>
      <c r="U97" s="90">
        <f>IF('2 回転'!J21&lt;&gt;"",1,0)</f>
        <v>0</v>
      </c>
      <c r="V97" s="90">
        <f>IF('2 回転'!N21&lt;&gt;"",1,0)</f>
        <v>0</v>
      </c>
      <c r="W97" s="90">
        <f>IF('2 回転'!Q21&lt;&gt;"",1,0)</f>
        <v>0</v>
      </c>
      <c r="X97" s="90">
        <f>IF('2 回転'!U21&lt;&gt;"",1,0)</f>
        <v>0</v>
      </c>
      <c r="Y97" s="90">
        <f>IF('3 回転'!C21&lt;&gt;"",1,0)</f>
        <v>0</v>
      </c>
      <c r="Z97" s="90">
        <f>IF('3 回転'!G21&lt;&gt;"",1,0)</f>
        <v>0</v>
      </c>
      <c r="AA97" s="90">
        <f>IF('3 回転'!J21&lt;&gt;"",1,0)</f>
        <v>0</v>
      </c>
      <c r="AB97" s="90">
        <f>IF('3 回転'!N21&lt;&gt;"",1,0)</f>
        <v>0</v>
      </c>
      <c r="AC97" s="90">
        <f>IF('3 回転'!Q21&lt;&gt;"",1,0)</f>
        <v>0</v>
      </c>
      <c r="AD97" s="90">
        <f>IF('3 回転'!U21&lt;&gt;"",1,0)</f>
        <v>0</v>
      </c>
      <c r="AE97" s="90">
        <f>IF('4 回転'!C21&lt;&gt;"",1,0)</f>
        <v>0</v>
      </c>
      <c r="AF97" s="90">
        <f>IF('4 回転'!G21&lt;&gt;"",1,0)</f>
        <v>0</v>
      </c>
      <c r="AG97" s="90">
        <f>IF('4 回転'!J21&lt;&gt;"",1,0)</f>
        <v>0</v>
      </c>
      <c r="AH97" s="90">
        <f>IF('4 回転'!N21&lt;&gt;"",1,0)</f>
        <v>0</v>
      </c>
      <c r="AI97" s="90">
        <f>IF('4 回転'!Q21&lt;&gt;"",1,0)</f>
        <v>0</v>
      </c>
      <c r="AJ97" s="90">
        <f>IF('4 回転'!U21&lt;&gt;"",1,0)</f>
        <v>0</v>
      </c>
      <c r="AK97" s="90">
        <f>IF('5 回転'!C21&lt;&gt;"",1,0)</f>
        <v>0</v>
      </c>
      <c r="AL97" s="90">
        <f>IF('5 回転'!G21&lt;&gt;"",1,0)</f>
        <v>0</v>
      </c>
      <c r="AM97" s="90">
        <f>IF('5 回転'!J21&lt;&gt;"",1,0)</f>
        <v>0</v>
      </c>
      <c r="AN97" s="90">
        <f>IF('5 回転'!N21&lt;&gt;"",1,0)</f>
        <v>0</v>
      </c>
      <c r="AO97" s="90">
        <f>IF('5 回転'!Q21&lt;&gt;"",1,0)</f>
        <v>0</v>
      </c>
      <c r="AP97" s="90">
        <f>IF('5 回転'!U21&lt;&gt;"",1,0)</f>
        <v>0</v>
      </c>
    </row>
    <row r="98" spans="2:42" ht="19.5" hidden="1" customHeight="1" x14ac:dyDescent="0.15">
      <c r="B98" s="90" t="s">
        <v>53</v>
      </c>
      <c r="C98" s="90" t="s">
        <v>54</v>
      </c>
      <c r="D98" s="90" t="s">
        <v>55</v>
      </c>
      <c r="E98" s="90" t="s">
        <v>56</v>
      </c>
      <c r="F98" s="90"/>
      <c r="G98" s="90"/>
      <c r="H98" s="90"/>
      <c r="J98" s="90">
        <v>17</v>
      </c>
      <c r="L98" s="90" t="s">
        <v>72</v>
      </c>
      <c r="M98" s="90">
        <f>IF('1 回転'!C27&lt;&gt;"",1,0)</f>
        <v>0</v>
      </c>
      <c r="N98" s="90">
        <f>IF('1 回転'!G27&lt;&gt;"",1,0)</f>
        <v>0</v>
      </c>
      <c r="O98" s="90">
        <f>IF('1 回転'!J27&lt;&gt;"",1,0)</f>
        <v>0</v>
      </c>
      <c r="P98" s="90">
        <f>IF('1 回転'!N27&lt;&gt;"",1,0)</f>
        <v>0</v>
      </c>
      <c r="Q98" s="90">
        <f>IF('1 回転'!Q27&lt;&gt;"",1,0)</f>
        <v>0</v>
      </c>
      <c r="R98" s="90">
        <f>IF('1 回転'!U27&lt;&gt;"",1,0)</f>
        <v>0</v>
      </c>
      <c r="S98" s="90">
        <f>IF('2 回転'!C27&lt;&gt;"",1,0)</f>
        <v>0</v>
      </c>
      <c r="T98" s="90">
        <f>IF('2 回転'!G27&lt;&gt;"",1,0)</f>
        <v>0</v>
      </c>
      <c r="U98" s="90">
        <f>IF('2 回転'!J27&lt;&gt;"",1,0)</f>
        <v>0</v>
      </c>
      <c r="V98" s="90">
        <f>IF('2 回転'!N27&lt;&gt;"",1,0)</f>
        <v>0</v>
      </c>
      <c r="W98" s="90">
        <f>IF('2 回転'!Q27&lt;&gt;"",1,0)</f>
        <v>0</v>
      </c>
      <c r="X98" s="90">
        <f>IF('2 回転'!U27&lt;&gt;"",1,0)</f>
        <v>0</v>
      </c>
      <c r="Y98" s="90">
        <f>IF('3 回転'!C27&lt;&gt;"",1,0)</f>
        <v>0</v>
      </c>
      <c r="Z98" s="90">
        <f>IF('3 回転'!G27&lt;&gt;"",1,0)</f>
        <v>0</v>
      </c>
      <c r="AA98" s="90">
        <f>IF('3 回転'!J27&lt;&gt;"",1,0)</f>
        <v>0</v>
      </c>
      <c r="AB98" s="90">
        <f>IF('3 回転'!N27&lt;&gt;"",1,0)</f>
        <v>0</v>
      </c>
      <c r="AC98" s="90">
        <f>IF('3 回転'!Q27&lt;&gt;"",1,0)</f>
        <v>0</v>
      </c>
      <c r="AD98" s="90">
        <f>IF('3 回転'!U27&lt;&gt;"",1,0)</f>
        <v>0</v>
      </c>
      <c r="AE98" s="90">
        <f>IF('4 回転'!C27&lt;&gt;"",1,0)</f>
        <v>0</v>
      </c>
      <c r="AF98" s="90">
        <f>IF('4 回転'!G27&lt;&gt;"",1,0)</f>
        <v>0</v>
      </c>
      <c r="AG98" s="90">
        <f>IF('4 回転'!J27&lt;&gt;"",1,0)</f>
        <v>0</v>
      </c>
      <c r="AH98" s="90">
        <f>IF('4 回転'!N27&lt;&gt;"",1,0)</f>
        <v>0</v>
      </c>
      <c r="AI98" s="90">
        <f>IF('4 回転'!Q27&lt;&gt;"",1,0)</f>
        <v>0</v>
      </c>
      <c r="AJ98" s="90">
        <f>IF('4 回転'!U27&lt;&gt;"",1,0)</f>
        <v>0</v>
      </c>
      <c r="AK98" s="90">
        <f>IF('5 回転'!C27&lt;&gt;"",1,0)</f>
        <v>0</v>
      </c>
      <c r="AL98" s="90">
        <f>IF('5 回転'!G27&lt;&gt;"",1,0)</f>
        <v>0</v>
      </c>
      <c r="AM98" s="90">
        <f>IF('5 回転'!J27&lt;&gt;"",1,0)</f>
        <v>0</v>
      </c>
      <c r="AN98" s="90">
        <f>IF('5 回転'!N27&lt;&gt;"",1,0)</f>
        <v>0</v>
      </c>
      <c r="AO98" s="90">
        <f>IF('5 回転'!Q27&lt;&gt;"",1,0)</f>
        <v>0</v>
      </c>
      <c r="AP98" s="90">
        <f>IF('5 回転'!U27&lt;&gt;"",1,0)</f>
        <v>0</v>
      </c>
    </row>
    <row r="99" spans="2:42" ht="19.5" hidden="1" customHeight="1" x14ac:dyDescent="0.15">
      <c r="B99" s="90">
        <f>B91</f>
        <v>0</v>
      </c>
      <c r="C99" s="90">
        <f>D90</f>
        <v>0</v>
      </c>
      <c r="D99" s="90" t="str">
        <f>B99&amp;C99</f>
        <v>00</v>
      </c>
      <c r="E99" s="90" t="str">
        <f>INDEX($C$91:$H$96,MATCH(B99,$B$91:$B$96),MATCH(C99,$C$90:$H$90))</f>
        <v>-</v>
      </c>
      <c r="F99" s="90"/>
      <c r="G99" s="90"/>
      <c r="H99" s="90"/>
      <c r="J99" s="90">
        <v>18</v>
      </c>
      <c r="L99" s="90" t="s">
        <v>73</v>
      </c>
      <c r="M99" s="90">
        <f>IF('1 回転'!C33&lt;&gt;"",1,0)</f>
        <v>0</v>
      </c>
      <c r="N99" s="90">
        <f>IF('1 回転'!G33&lt;&gt;"",1,0)</f>
        <v>0</v>
      </c>
      <c r="O99" s="90">
        <f>IF('1 回転'!J33&lt;&gt;"",1,0)</f>
        <v>0</v>
      </c>
      <c r="P99" s="90">
        <f>IF('1 回転'!N33&lt;&gt;"",1,0)</f>
        <v>0</v>
      </c>
      <c r="Q99" s="90">
        <f>IF('1 回転'!Q33&lt;&gt;"",1,0)</f>
        <v>0</v>
      </c>
      <c r="R99" s="90">
        <f>IF('1 回転'!U33&lt;&gt;"",1,0)</f>
        <v>0</v>
      </c>
      <c r="S99" s="90">
        <f>IF('2 回転'!C33&lt;&gt;"",1,0)</f>
        <v>0</v>
      </c>
      <c r="T99" s="90">
        <f>IF('2 回転'!G33&lt;&gt;"",1,0)</f>
        <v>0</v>
      </c>
      <c r="U99" s="90">
        <f>IF('2 回転'!J33&lt;&gt;"",1,0)</f>
        <v>0</v>
      </c>
      <c r="V99" s="90">
        <f>IF('2 回転'!N33&lt;&gt;"",1,0)</f>
        <v>0</v>
      </c>
      <c r="W99" s="90">
        <f>IF('2 回転'!Q33&lt;&gt;"",1,0)</f>
        <v>0</v>
      </c>
      <c r="X99" s="90">
        <f>IF('2 回転'!U33&lt;&gt;"",1,0)</f>
        <v>0</v>
      </c>
      <c r="Y99" s="90">
        <f>IF('3 回転'!C33&lt;&gt;"",1,0)</f>
        <v>0</v>
      </c>
      <c r="Z99" s="90">
        <f>IF('3 回転'!G33&lt;&gt;"",1,0)</f>
        <v>0</v>
      </c>
      <c r="AA99" s="90">
        <f>IF('3 回転'!J33&lt;&gt;"",1,0)</f>
        <v>0</v>
      </c>
      <c r="AB99" s="90">
        <f>IF('3 回転'!N33&lt;&gt;"",1,0)</f>
        <v>0</v>
      </c>
      <c r="AC99" s="90">
        <f>IF('3 回転'!Q33&lt;&gt;"",1,0)</f>
        <v>0</v>
      </c>
      <c r="AD99" s="90">
        <f>IF('3 回転'!U33&lt;&gt;"",1,0)</f>
        <v>0</v>
      </c>
      <c r="AE99" s="90">
        <f>IF('4 回転'!C33&lt;&gt;"",1,0)</f>
        <v>0</v>
      </c>
      <c r="AF99" s="90">
        <f>IF('4 回転'!G33&lt;&gt;"",1,0)</f>
        <v>0</v>
      </c>
      <c r="AG99" s="90">
        <f>IF('4 回転'!J33&lt;&gt;"",1,0)</f>
        <v>0</v>
      </c>
      <c r="AH99" s="90">
        <f>IF('4 回転'!N33&lt;&gt;"",1,0)</f>
        <v>0</v>
      </c>
      <c r="AI99" s="90">
        <f>IF('4 回転'!Q33&lt;&gt;"",1,0)</f>
        <v>0</v>
      </c>
      <c r="AJ99" s="90">
        <f>IF('4 回転'!U33&lt;&gt;"",1,0)</f>
        <v>0</v>
      </c>
      <c r="AK99" s="90">
        <f>IF('5 回転'!C33&lt;&gt;"",1,0)</f>
        <v>0</v>
      </c>
      <c r="AL99" s="90">
        <f>IF('5 回転'!G33&lt;&gt;"",1,0)</f>
        <v>0</v>
      </c>
      <c r="AM99" s="90">
        <f>IF('5 回転'!J33&lt;&gt;"",1,0)</f>
        <v>0</v>
      </c>
      <c r="AN99" s="90">
        <f>IF('5 回転'!N33&lt;&gt;"",1,0)</f>
        <v>0</v>
      </c>
      <c r="AO99" s="90">
        <f>IF('5 回転'!Q33&lt;&gt;"",1,0)</f>
        <v>0</v>
      </c>
      <c r="AP99" s="90">
        <f>IF('5 回転'!U33&lt;&gt;"",1,0)</f>
        <v>0</v>
      </c>
    </row>
    <row r="100" spans="2:42" ht="19.5" hidden="1" customHeight="1" x14ac:dyDescent="0.15">
      <c r="B100" s="90">
        <f>B91</f>
        <v>0</v>
      </c>
      <c r="C100" s="90">
        <f>E90</f>
        <v>0</v>
      </c>
      <c r="D100" s="90" t="str">
        <f t="shared" ref="D100:D113" si="75">B100&amp;C100</f>
        <v>00</v>
      </c>
      <c r="E100" s="90" t="str">
        <f>INDEX($C$91:$H$96,MATCH(B100,$B$91:$B$96),MATCH(C100,$C$90:$H$90))</f>
        <v>-</v>
      </c>
      <c r="F100" s="90"/>
      <c r="G100" s="90"/>
      <c r="H100" s="90"/>
      <c r="J100" s="90">
        <v>19</v>
      </c>
      <c r="L100" s="90"/>
      <c r="M100" s="94"/>
      <c r="N100" s="94"/>
      <c r="O100" s="94"/>
      <c r="P100" s="94"/>
      <c r="Q100" s="94"/>
      <c r="R100" s="94"/>
      <c r="S100" s="94"/>
      <c r="T100" s="94"/>
      <c r="U100" s="94"/>
      <c r="V100" s="93"/>
      <c r="W100" s="93"/>
      <c r="X100" s="93"/>
      <c r="Y100" s="94"/>
      <c r="Z100" s="94"/>
      <c r="AA100" s="94"/>
      <c r="AB100" s="94"/>
      <c r="AC100" s="94"/>
      <c r="AD100" s="94"/>
      <c r="AE100" s="94"/>
      <c r="AF100" s="94"/>
      <c r="AG100" s="94"/>
      <c r="AH100" s="94"/>
      <c r="AI100" s="94"/>
      <c r="AJ100" s="94"/>
      <c r="AK100" s="94"/>
      <c r="AL100" s="94"/>
      <c r="AM100" s="94"/>
      <c r="AN100" s="94"/>
      <c r="AO100" s="94"/>
      <c r="AP100" s="94"/>
    </row>
    <row r="101" spans="2:42" ht="19.5" hidden="1" customHeight="1" x14ac:dyDescent="0.15">
      <c r="B101" s="90">
        <f>B91</f>
        <v>0</v>
      </c>
      <c r="C101" s="90">
        <f>F90</f>
        <v>0</v>
      </c>
      <c r="D101" s="90" t="str">
        <f t="shared" si="75"/>
        <v>00</v>
      </c>
      <c r="E101" s="90" t="str">
        <f t="shared" ref="E101:E113" si="76">INDEX($C$91:$H$96,MATCH(B101,$B$91:$B$96),MATCH(C101,$C$90:$H$90))</f>
        <v>-</v>
      </c>
      <c r="F101" s="90"/>
      <c r="G101" s="90"/>
      <c r="H101" s="90"/>
      <c r="J101" s="90">
        <v>20</v>
      </c>
      <c r="L101" s="90" t="s">
        <v>74</v>
      </c>
      <c r="M101" s="90">
        <f>'1 回転'!D4</f>
        <v>0</v>
      </c>
      <c r="N101" s="90">
        <f>'1 回転'!F4</f>
        <v>0</v>
      </c>
      <c r="O101" s="90">
        <f>'1 回転'!K4</f>
        <v>0</v>
      </c>
      <c r="P101" s="90">
        <f>'1 回転'!M4</f>
        <v>0</v>
      </c>
      <c r="Q101" s="90">
        <f>'1 回転'!R4</f>
        <v>0</v>
      </c>
      <c r="R101" s="90">
        <f>'1 回転'!T4</f>
        <v>0</v>
      </c>
      <c r="S101" s="90">
        <f>'2 回転'!D4</f>
        <v>0</v>
      </c>
      <c r="T101" s="90">
        <f>'2 回転'!F4</f>
        <v>0</v>
      </c>
      <c r="U101" s="90">
        <f>'2 回転'!K4</f>
        <v>0</v>
      </c>
      <c r="V101" s="90">
        <f>'2 回転'!M4</f>
        <v>0</v>
      </c>
      <c r="W101" s="90">
        <f>'2 回転'!R4</f>
        <v>0</v>
      </c>
      <c r="X101" s="90">
        <f>'2 回転'!T4</f>
        <v>0</v>
      </c>
      <c r="Y101" s="90">
        <f>'3 回転'!D4</f>
        <v>0</v>
      </c>
      <c r="Z101" s="90">
        <f>'3 回転'!F4</f>
        <v>0</v>
      </c>
      <c r="AA101" s="90">
        <f>'3 回転'!K4</f>
        <v>0</v>
      </c>
      <c r="AB101" s="90">
        <f>'3 回転'!M4</f>
        <v>0</v>
      </c>
      <c r="AC101" s="90">
        <f>'3 回転'!R4</f>
        <v>0</v>
      </c>
      <c r="AD101" s="90">
        <f>'3 回転'!T4</f>
        <v>0</v>
      </c>
      <c r="AE101" s="90">
        <f>'4 回転'!D4</f>
        <v>0</v>
      </c>
      <c r="AF101" s="90">
        <f>'4 回転'!F4</f>
        <v>0</v>
      </c>
      <c r="AG101" s="90">
        <f>'4 回転'!K4</f>
        <v>0</v>
      </c>
      <c r="AH101" s="90">
        <f>'4 回転'!M4</f>
        <v>0</v>
      </c>
      <c r="AI101" s="90">
        <f>'4 回転'!R4</f>
        <v>0</v>
      </c>
      <c r="AJ101" s="90">
        <f>'4 回転'!T4</f>
        <v>0</v>
      </c>
      <c r="AK101" s="90">
        <f>'5 回転'!D4</f>
        <v>0</v>
      </c>
      <c r="AL101" s="90">
        <f>'5 回転'!F4</f>
        <v>0</v>
      </c>
      <c r="AM101" s="90">
        <f>'5 回転'!K4</f>
        <v>0</v>
      </c>
      <c r="AN101" s="90">
        <f>'5 回転'!M4</f>
        <v>0</v>
      </c>
      <c r="AO101" s="90">
        <f>'5 回転'!R4</f>
        <v>0</v>
      </c>
      <c r="AP101" s="90">
        <f>'5 回転'!T4</f>
        <v>0</v>
      </c>
    </row>
    <row r="102" spans="2:42" ht="19.5" hidden="1" customHeight="1" x14ac:dyDescent="0.15">
      <c r="B102" s="90">
        <f>B91</f>
        <v>0</v>
      </c>
      <c r="C102" s="90">
        <f>G90</f>
        <v>0</v>
      </c>
      <c r="D102" s="90" t="str">
        <f t="shared" si="75"/>
        <v>00</v>
      </c>
      <c r="E102" s="90" t="str">
        <f t="shared" si="76"/>
        <v>-</v>
      </c>
      <c r="F102" s="90"/>
      <c r="G102" s="90"/>
      <c r="H102" s="90"/>
      <c r="J102" s="90">
        <v>21</v>
      </c>
      <c r="L102" s="90" t="s">
        <v>75</v>
      </c>
      <c r="M102" s="90">
        <f>'1 回転'!D6</f>
        <v>0</v>
      </c>
      <c r="N102" s="90">
        <f>'1 回転'!F6</f>
        <v>0</v>
      </c>
      <c r="O102" s="90">
        <f>'1 回転'!K6</f>
        <v>0</v>
      </c>
      <c r="P102" s="90">
        <f>'1 回転'!M6</f>
        <v>0</v>
      </c>
      <c r="Q102" s="90">
        <f>'1 回転'!R6</f>
        <v>0</v>
      </c>
      <c r="R102" s="90">
        <f>'1 回転'!T6</f>
        <v>0</v>
      </c>
      <c r="S102" s="90">
        <f>'2 回転'!D6</f>
        <v>0</v>
      </c>
      <c r="T102" s="90">
        <f>'2 回転'!F6</f>
        <v>0</v>
      </c>
      <c r="U102" s="90">
        <f>'2 回転'!K6</f>
        <v>0</v>
      </c>
      <c r="V102" s="90">
        <f>'2 回転'!M6</f>
        <v>0</v>
      </c>
      <c r="W102" s="90">
        <f>'2 回転'!R6</f>
        <v>0</v>
      </c>
      <c r="X102" s="90">
        <f>'2 回転'!T6</f>
        <v>0</v>
      </c>
      <c r="Y102" s="90">
        <f>'3 回転'!D6</f>
        <v>0</v>
      </c>
      <c r="Z102" s="90">
        <f>'3 回転'!F6</f>
        <v>0</v>
      </c>
      <c r="AA102" s="90">
        <f>'3 回転'!K6</f>
        <v>0</v>
      </c>
      <c r="AB102" s="90">
        <f>'3 回転'!M6</f>
        <v>0</v>
      </c>
      <c r="AC102" s="90">
        <f>'3 回転'!R6</f>
        <v>0</v>
      </c>
      <c r="AD102" s="90">
        <f>'3 回転'!T6</f>
        <v>0</v>
      </c>
      <c r="AE102" s="90">
        <f>'4 回転'!D6</f>
        <v>0</v>
      </c>
      <c r="AF102" s="90">
        <f>'4 回転'!F6</f>
        <v>0</v>
      </c>
      <c r="AG102" s="90">
        <f>'4 回転'!K6</f>
        <v>0</v>
      </c>
      <c r="AH102" s="90">
        <f>'4 回転'!M6</f>
        <v>0</v>
      </c>
      <c r="AI102" s="90">
        <f>'4 回転'!R6</f>
        <v>0</v>
      </c>
      <c r="AJ102" s="90">
        <f>'4 回転'!T6</f>
        <v>0</v>
      </c>
      <c r="AK102" s="90">
        <f>'5 回転'!D6</f>
        <v>0</v>
      </c>
      <c r="AL102" s="90">
        <f>'5 回転'!F6</f>
        <v>0</v>
      </c>
      <c r="AM102" s="90">
        <f>'5 回転'!K6</f>
        <v>0</v>
      </c>
      <c r="AN102" s="90">
        <f>'5 回転'!M6</f>
        <v>0</v>
      </c>
      <c r="AO102" s="90">
        <f>'5 回転'!R6</f>
        <v>0</v>
      </c>
      <c r="AP102" s="90">
        <f>'5 回転'!T6</f>
        <v>0</v>
      </c>
    </row>
    <row r="103" spans="2:42" ht="19.5" hidden="1" customHeight="1" x14ac:dyDescent="0.15">
      <c r="B103" s="90">
        <f>B91</f>
        <v>0</v>
      </c>
      <c r="C103" s="90">
        <f>H90</f>
        <v>0</v>
      </c>
      <c r="D103" s="90" t="str">
        <f t="shared" si="75"/>
        <v>00</v>
      </c>
      <c r="E103" s="90" t="str">
        <f t="shared" si="76"/>
        <v>-</v>
      </c>
      <c r="F103" s="90"/>
      <c r="G103" s="90"/>
      <c r="H103" s="90"/>
      <c r="J103" s="90">
        <v>22</v>
      </c>
      <c r="L103" s="90" t="s">
        <v>76</v>
      </c>
      <c r="M103" s="90">
        <f>'1 回転'!D8</f>
        <v>0</v>
      </c>
      <c r="N103" s="90">
        <f>'1 回転'!F8</f>
        <v>0</v>
      </c>
      <c r="O103" s="90">
        <f>'1 回転'!K8</f>
        <v>0</v>
      </c>
      <c r="P103" s="90">
        <f>'1 回転'!M8</f>
        <v>0</v>
      </c>
      <c r="Q103" s="90">
        <f>'1 回転'!R8</f>
        <v>0</v>
      </c>
      <c r="R103" s="90">
        <f>'1 回転'!T8</f>
        <v>0</v>
      </c>
      <c r="S103" s="90">
        <f>'2 回転'!D8</f>
        <v>0</v>
      </c>
      <c r="T103" s="90">
        <f>'2 回転'!F8</f>
        <v>0</v>
      </c>
      <c r="U103" s="90">
        <f>'2 回転'!K8</f>
        <v>0</v>
      </c>
      <c r="V103" s="90">
        <f>'2 回転'!M8</f>
        <v>0</v>
      </c>
      <c r="W103" s="90">
        <f>'2 回転'!R8</f>
        <v>0</v>
      </c>
      <c r="X103" s="90">
        <f>'2 回転'!T8</f>
        <v>0</v>
      </c>
      <c r="Y103" s="90">
        <f>'3 回転'!D8</f>
        <v>0</v>
      </c>
      <c r="Z103" s="90">
        <f>'3 回転'!F8</f>
        <v>0</v>
      </c>
      <c r="AA103" s="90">
        <f>'3 回転'!K8</f>
        <v>0</v>
      </c>
      <c r="AB103" s="90">
        <f>'3 回転'!M8</f>
        <v>0</v>
      </c>
      <c r="AC103" s="90">
        <f>'3 回転'!R8</f>
        <v>0</v>
      </c>
      <c r="AD103" s="90">
        <f>'3 回転'!T8</f>
        <v>0</v>
      </c>
      <c r="AE103" s="90">
        <f>'4 回転'!D8</f>
        <v>0</v>
      </c>
      <c r="AF103" s="90">
        <f>'4 回転'!F8</f>
        <v>0</v>
      </c>
      <c r="AG103" s="90">
        <f>'4 回転'!K8</f>
        <v>0</v>
      </c>
      <c r="AH103" s="90">
        <f>'4 回転'!M8</f>
        <v>0</v>
      </c>
      <c r="AI103" s="90">
        <f>'4 回転'!R8</f>
        <v>0</v>
      </c>
      <c r="AJ103" s="90">
        <f>'4 回転'!T8</f>
        <v>0</v>
      </c>
      <c r="AK103" s="90">
        <f>'5 回転'!D8</f>
        <v>0</v>
      </c>
      <c r="AL103" s="90">
        <f>'5 回転'!F8</f>
        <v>0</v>
      </c>
      <c r="AM103" s="90">
        <f>'5 回転'!K8</f>
        <v>0</v>
      </c>
      <c r="AN103" s="90">
        <f>'5 回転'!M8</f>
        <v>0</v>
      </c>
      <c r="AO103" s="90">
        <f>'5 回転'!R8</f>
        <v>0</v>
      </c>
      <c r="AP103" s="90">
        <f>'5 回転'!T8</f>
        <v>0</v>
      </c>
    </row>
    <row r="104" spans="2:42" ht="19.5" hidden="1" customHeight="1" x14ac:dyDescent="0.15">
      <c r="B104" s="90">
        <f>B92</f>
        <v>0</v>
      </c>
      <c r="C104" s="90">
        <f>E90</f>
        <v>0</v>
      </c>
      <c r="D104" s="90" t="str">
        <f t="shared" si="75"/>
        <v>00</v>
      </c>
      <c r="E104" s="90" t="str">
        <f t="shared" si="76"/>
        <v>-</v>
      </c>
      <c r="F104" s="90"/>
      <c r="G104" s="90"/>
      <c r="H104" s="90"/>
      <c r="J104" s="90">
        <v>23</v>
      </c>
      <c r="L104" s="90" t="s">
        <v>77</v>
      </c>
      <c r="M104" s="90">
        <f>'1 回転'!D10</f>
        <v>0</v>
      </c>
      <c r="N104" s="90">
        <f>'1 回転'!F10</f>
        <v>0</v>
      </c>
      <c r="O104" s="90">
        <f>'1 回転'!K10</f>
        <v>0</v>
      </c>
      <c r="P104" s="90">
        <f>'1 回転'!M10</f>
        <v>0</v>
      </c>
      <c r="Q104" s="90">
        <f>'1 回転'!R10</f>
        <v>0</v>
      </c>
      <c r="R104" s="90">
        <f>'1 回転'!T10</f>
        <v>0</v>
      </c>
      <c r="S104" s="90">
        <f>'2 回転'!D10</f>
        <v>0</v>
      </c>
      <c r="T104" s="90">
        <f>'2 回転'!F10</f>
        <v>0</v>
      </c>
      <c r="U104" s="90">
        <f>'2 回転'!K10</f>
        <v>0</v>
      </c>
      <c r="V104" s="90">
        <f>'2 回転'!M10</f>
        <v>0</v>
      </c>
      <c r="W104" s="90">
        <f>'2 回転'!R10</f>
        <v>0</v>
      </c>
      <c r="X104" s="90">
        <f>'2 回転'!T10</f>
        <v>0</v>
      </c>
      <c r="Y104" s="90">
        <f>'3 回転'!D10</f>
        <v>0</v>
      </c>
      <c r="Z104" s="90">
        <f>'3 回転'!F10</f>
        <v>0</v>
      </c>
      <c r="AA104" s="90">
        <f>'3 回転'!K10</f>
        <v>0</v>
      </c>
      <c r="AB104" s="90">
        <f>'3 回転'!M10</f>
        <v>0</v>
      </c>
      <c r="AC104" s="90">
        <f>'3 回転'!R10</f>
        <v>0</v>
      </c>
      <c r="AD104" s="90">
        <f>'3 回転'!T10</f>
        <v>0</v>
      </c>
      <c r="AE104" s="90">
        <f>'4 回転'!D10</f>
        <v>0</v>
      </c>
      <c r="AF104" s="90">
        <f>'4 回転'!F10</f>
        <v>0</v>
      </c>
      <c r="AG104" s="90">
        <f>'4 回転'!K10</f>
        <v>0</v>
      </c>
      <c r="AH104" s="90">
        <f>'4 回転'!M10</f>
        <v>0</v>
      </c>
      <c r="AI104" s="90">
        <f>'4 回転'!R10</f>
        <v>0</v>
      </c>
      <c r="AJ104" s="90">
        <f>'4 回転'!T10</f>
        <v>0</v>
      </c>
      <c r="AK104" s="90">
        <f>'5 回転'!D10</f>
        <v>0</v>
      </c>
      <c r="AL104" s="90">
        <f>'5 回転'!F10</f>
        <v>0</v>
      </c>
      <c r="AM104" s="90">
        <f>'5 回転'!K10</f>
        <v>0</v>
      </c>
      <c r="AN104" s="90">
        <f>'5 回転'!M10</f>
        <v>0</v>
      </c>
      <c r="AO104" s="90">
        <f>'5 回転'!R10</f>
        <v>0</v>
      </c>
      <c r="AP104" s="90">
        <f>'5 回転'!T10</f>
        <v>0</v>
      </c>
    </row>
    <row r="105" spans="2:42" ht="19.5" hidden="1" customHeight="1" x14ac:dyDescent="0.15">
      <c r="B105" s="90">
        <f>B92</f>
        <v>0</v>
      </c>
      <c r="C105" s="90">
        <f>F90</f>
        <v>0</v>
      </c>
      <c r="D105" s="90" t="str">
        <f t="shared" si="75"/>
        <v>00</v>
      </c>
      <c r="E105" s="90" t="str">
        <f t="shared" si="76"/>
        <v>-</v>
      </c>
      <c r="F105" s="90"/>
      <c r="G105" s="90"/>
      <c r="H105" s="90"/>
      <c r="J105" s="90">
        <v>24</v>
      </c>
      <c r="L105" s="90" t="s">
        <v>78</v>
      </c>
      <c r="M105" s="90">
        <f>'1 回転'!D12</f>
        <v>0</v>
      </c>
      <c r="N105" s="90">
        <f>'1 回転'!F12</f>
        <v>0</v>
      </c>
      <c r="O105" s="90">
        <f>'1 回転'!K12</f>
        <v>0</v>
      </c>
      <c r="P105" s="90">
        <f>'1 回転'!M12</f>
        <v>0</v>
      </c>
      <c r="Q105" s="90">
        <f>'1 回転'!R12</f>
        <v>0</v>
      </c>
      <c r="R105" s="90">
        <f>'1 回転'!T12</f>
        <v>0</v>
      </c>
      <c r="S105" s="90">
        <f>'2 回転'!D12</f>
        <v>0</v>
      </c>
      <c r="T105" s="90">
        <f>'2 回転'!F12</f>
        <v>0</v>
      </c>
      <c r="U105" s="90">
        <f>'2 回転'!K12</f>
        <v>0</v>
      </c>
      <c r="V105" s="90">
        <f>'2 回転'!M12</f>
        <v>0</v>
      </c>
      <c r="W105" s="90">
        <f>'2 回転'!R12</f>
        <v>0</v>
      </c>
      <c r="X105" s="90">
        <f>'2 回転'!T12</f>
        <v>0</v>
      </c>
      <c r="Y105" s="90">
        <f>'3 回転'!D12</f>
        <v>0</v>
      </c>
      <c r="Z105" s="90">
        <f>'3 回転'!F12</f>
        <v>0</v>
      </c>
      <c r="AA105" s="90">
        <f>'3 回転'!K12</f>
        <v>0</v>
      </c>
      <c r="AB105" s="90">
        <f>'3 回転'!M12</f>
        <v>0</v>
      </c>
      <c r="AC105" s="90">
        <f>'3 回転'!R12</f>
        <v>0</v>
      </c>
      <c r="AD105" s="90">
        <f>'3 回転'!T12</f>
        <v>0</v>
      </c>
      <c r="AE105" s="90">
        <f>'4 回転'!D12</f>
        <v>0</v>
      </c>
      <c r="AF105" s="90">
        <f>'4 回転'!F12</f>
        <v>0</v>
      </c>
      <c r="AG105" s="90">
        <f>'4 回転'!K12</f>
        <v>0</v>
      </c>
      <c r="AH105" s="90">
        <f>'4 回転'!M12</f>
        <v>0</v>
      </c>
      <c r="AI105" s="90">
        <f>'4 回転'!R12</f>
        <v>0</v>
      </c>
      <c r="AJ105" s="90">
        <f>'4 回転'!T12</f>
        <v>0</v>
      </c>
      <c r="AK105" s="90">
        <f>'5 回転'!D12</f>
        <v>0</v>
      </c>
      <c r="AL105" s="90">
        <f>'5 回転'!F12</f>
        <v>0</v>
      </c>
      <c r="AM105" s="90">
        <f>'5 回転'!K12</f>
        <v>0</v>
      </c>
      <c r="AN105" s="90">
        <f>'5 回転'!M12</f>
        <v>0</v>
      </c>
      <c r="AO105" s="90">
        <f>'5 回転'!R12</f>
        <v>0</v>
      </c>
      <c r="AP105" s="90">
        <f>'5 回転'!T12</f>
        <v>0</v>
      </c>
    </row>
    <row r="106" spans="2:42" ht="19.5" hidden="1" customHeight="1" x14ac:dyDescent="0.15">
      <c r="B106" s="90">
        <f>B92</f>
        <v>0</v>
      </c>
      <c r="C106" s="90">
        <f>G90</f>
        <v>0</v>
      </c>
      <c r="D106" s="90" t="str">
        <f t="shared" si="75"/>
        <v>00</v>
      </c>
      <c r="E106" s="90" t="str">
        <f t="shared" si="76"/>
        <v>-</v>
      </c>
      <c r="F106" s="90"/>
      <c r="G106" s="90"/>
      <c r="H106" s="90"/>
      <c r="J106" s="90">
        <v>25</v>
      </c>
      <c r="L106" s="90" t="s">
        <v>79</v>
      </c>
      <c r="M106" s="90">
        <f>'1 回転'!D14</f>
        <v>0</v>
      </c>
      <c r="N106" s="90">
        <f>'1 回転'!F14</f>
        <v>0</v>
      </c>
      <c r="O106" s="90">
        <f>'1 回転'!K14</f>
        <v>0</v>
      </c>
      <c r="P106" s="90">
        <f>'1 回転'!M14</f>
        <v>0</v>
      </c>
      <c r="Q106" s="90">
        <f>'1 回転'!R14</f>
        <v>0</v>
      </c>
      <c r="R106" s="90">
        <f>'1 回転'!T14</f>
        <v>0</v>
      </c>
      <c r="S106" s="90">
        <f>'2 回転'!D14</f>
        <v>0</v>
      </c>
      <c r="T106" s="90">
        <f>'2 回転'!F14</f>
        <v>0</v>
      </c>
      <c r="U106" s="90">
        <f>'2 回転'!K14</f>
        <v>0</v>
      </c>
      <c r="V106" s="90">
        <f>'2 回転'!M14</f>
        <v>0</v>
      </c>
      <c r="W106" s="90">
        <f>'2 回転'!R14</f>
        <v>0</v>
      </c>
      <c r="X106" s="90">
        <f>'2 回転'!T14</f>
        <v>0</v>
      </c>
      <c r="Y106" s="90">
        <f>'3 回転'!D14</f>
        <v>0</v>
      </c>
      <c r="Z106" s="90">
        <f>'3 回転'!F14</f>
        <v>0</v>
      </c>
      <c r="AA106" s="90">
        <f>'3 回転'!K14</f>
        <v>0</v>
      </c>
      <c r="AB106" s="90">
        <f>'3 回転'!M14</f>
        <v>0</v>
      </c>
      <c r="AC106" s="90">
        <f>'3 回転'!R14</f>
        <v>0</v>
      </c>
      <c r="AD106" s="90">
        <f>'3 回転'!T14</f>
        <v>0</v>
      </c>
      <c r="AE106" s="90">
        <f>'4 回転'!D14</f>
        <v>0</v>
      </c>
      <c r="AF106" s="90">
        <f>'4 回転'!F14</f>
        <v>0</v>
      </c>
      <c r="AG106" s="90">
        <f>'4 回転'!K14</f>
        <v>0</v>
      </c>
      <c r="AH106" s="90">
        <f>'4 回転'!M14</f>
        <v>0</v>
      </c>
      <c r="AI106" s="90">
        <f>'4 回転'!R14</f>
        <v>0</v>
      </c>
      <c r="AJ106" s="90">
        <f>'4 回転'!T14</f>
        <v>0</v>
      </c>
      <c r="AK106" s="90">
        <f>'5 回転'!D14</f>
        <v>0</v>
      </c>
      <c r="AL106" s="90">
        <f>'5 回転'!F14</f>
        <v>0</v>
      </c>
      <c r="AM106" s="90">
        <f>'5 回転'!K14</f>
        <v>0</v>
      </c>
      <c r="AN106" s="90">
        <f>'5 回転'!M14</f>
        <v>0</v>
      </c>
      <c r="AO106" s="90">
        <f>'5 回転'!R14</f>
        <v>0</v>
      </c>
      <c r="AP106" s="90">
        <f>'5 回転'!T14</f>
        <v>0</v>
      </c>
    </row>
    <row r="107" spans="2:42" ht="19.5" hidden="1" customHeight="1" x14ac:dyDescent="0.15">
      <c r="B107" s="90">
        <f>B92</f>
        <v>0</v>
      </c>
      <c r="C107" s="90">
        <f>H90</f>
        <v>0</v>
      </c>
      <c r="D107" s="90" t="str">
        <f t="shared" si="75"/>
        <v>00</v>
      </c>
      <c r="E107" s="90" t="str">
        <f t="shared" si="76"/>
        <v>-</v>
      </c>
      <c r="F107" s="90"/>
      <c r="G107" s="90"/>
      <c r="H107" s="90"/>
      <c r="J107" s="90">
        <v>26</v>
      </c>
      <c r="L107" s="90" t="s">
        <v>80</v>
      </c>
      <c r="M107" s="90">
        <f>'1 回転'!D16</f>
        <v>0</v>
      </c>
      <c r="N107" s="90">
        <f>'1 回転'!F16</f>
        <v>0</v>
      </c>
      <c r="O107" s="90">
        <f>'1 回転'!K16</f>
        <v>0</v>
      </c>
      <c r="P107" s="90">
        <f>'1 回転'!M16</f>
        <v>0</v>
      </c>
      <c r="Q107" s="90">
        <f>'1 回転'!R16</f>
        <v>0</v>
      </c>
      <c r="R107" s="90">
        <f>'1 回転'!T16</f>
        <v>0</v>
      </c>
      <c r="S107" s="90">
        <f>'2 回転'!D16</f>
        <v>0</v>
      </c>
      <c r="T107" s="90">
        <f>'2 回転'!F16</f>
        <v>0</v>
      </c>
      <c r="U107" s="90">
        <f>'2 回転'!K16</f>
        <v>0</v>
      </c>
      <c r="V107" s="90">
        <f>'2 回転'!M16</f>
        <v>0</v>
      </c>
      <c r="W107" s="90">
        <f>'2 回転'!R16</f>
        <v>0</v>
      </c>
      <c r="X107" s="90">
        <f>'2 回転'!T16</f>
        <v>0</v>
      </c>
      <c r="Y107" s="90">
        <f>'3 回転'!D16</f>
        <v>0</v>
      </c>
      <c r="Z107" s="90">
        <f>'3 回転'!F16</f>
        <v>0</v>
      </c>
      <c r="AA107" s="90">
        <f>'3 回転'!K16</f>
        <v>0</v>
      </c>
      <c r="AB107" s="90">
        <f>'3 回転'!M16</f>
        <v>0</v>
      </c>
      <c r="AC107" s="90">
        <f>'3 回転'!R16</f>
        <v>0</v>
      </c>
      <c r="AD107" s="90">
        <f>'3 回転'!T16</f>
        <v>0</v>
      </c>
      <c r="AE107" s="90">
        <f>'4 回転'!D16</f>
        <v>0</v>
      </c>
      <c r="AF107" s="90">
        <f>'4 回転'!F16</f>
        <v>0</v>
      </c>
      <c r="AG107" s="90">
        <f>'4 回転'!K16</f>
        <v>0</v>
      </c>
      <c r="AH107" s="90">
        <f>'4 回転'!M16</f>
        <v>0</v>
      </c>
      <c r="AI107" s="90">
        <f>'4 回転'!R16</f>
        <v>0</v>
      </c>
      <c r="AJ107" s="90">
        <f>'4 回転'!T16</f>
        <v>0</v>
      </c>
      <c r="AK107" s="90">
        <f>'5 回転'!D16</f>
        <v>0</v>
      </c>
      <c r="AL107" s="90">
        <f>'5 回転'!F16</f>
        <v>0</v>
      </c>
      <c r="AM107" s="90">
        <f>'5 回転'!K16</f>
        <v>0</v>
      </c>
      <c r="AN107" s="90">
        <f>'5 回転'!M16</f>
        <v>0</v>
      </c>
      <c r="AO107" s="90">
        <f>'5 回転'!R16</f>
        <v>0</v>
      </c>
      <c r="AP107" s="90">
        <f>'5 回転'!T16</f>
        <v>0</v>
      </c>
    </row>
    <row r="108" spans="2:42" ht="19.5" hidden="1" customHeight="1" x14ac:dyDescent="0.15">
      <c r="B108" s="90">
        <f>B93</f>
        <v>0</v>
      </c>
      <c r="C108" s="90">
        <f>F90</f>
        <v>0</v>
      </c>
      <c r="D108" s="90" t="str">
        <f t="shared" si="75"/>
        <v>00</v>
      </c>
      <c r="E108" s="90" t="str">
        <f t="shared" si="76"/>
        <v>-</v>
      </c>
      <c r="F108" s="90"/>
      <c r="G108" s="90"/>
      <c r="H108" s="90"/>
      <c r="J108" s="90">
        <v>27</v>
      </c>
      <c r="L108" s="90" t="s">
        <v>81</v>
      </c>
      <c r="M108" s="90">
        <f>'1 回転'!D18</f>
        <v>0</v>
      </c>
      <c r="N108" s="90">
        <f>'1 回転'!F18</f>
        <v>0</v>
      </c>
      <c r="O108" s="90">
        <f>'1 回転'!K18</f>
        <v>0</v>
      </c>
      <c r="P108" s="90">
        <f>'1 回転'!M18</f>
        <v>0</v>
      </c>
      <c r="Q108" s="90">
        <f>'1 回転'!R18</f>
        <v>0</v>
      </c>
      <c r="R108" s="90">
        <f>'1 回転'!T18</f>
        <v>0</v>
      </c>
      <c r="S108" s="90">
        <f>'2 回転'!D18</f>
        <v>0</v>
      </c>
      <c r="T108" s="90">
        <f>'2 回転'!F18</f>
        <v>0</v>
      </c>
      <c r="U108" s="90">
        <f>'2 回転'!K18</f>
        <v>0</v>
      </c>
      <c r="V108" s="90">
        <f>'2 回転'!M18</f>
        <v>0</v>
      </c>
      <c r="W108" s="90">
        <f>'2 回転'!R18</f>
        <v>0</v>
      </c>
      <c r="X108" s="90">
        <f>'2 回転'!T18</f>
        <v>0</v>
      </c>
      <c r="Y108" s="90">
        <f>'3 回転'!D18</f>
        <v>0</v>
      </c>
      <c r="Z108" s="90">
        <f>'3 回転'!F18</f>
        <v>0</v>
      </c>
      <c r="AA108" s="90">
        <f>'3 回転'!K18</f>
        <v>0</v>
      </c>
      <c r="AB108" s="90">
        <f>'3 回転'!M18</f>
        <v>0</v>
      </c>
      <c r="AC108" s="90">
        <f>'3 回転'!R18</f>
        <v>0</v>
      </c>
      <c r="AD108" s="90">
        <f>'3 回転'!T18</f>
        <v>0</v>
      </c>
      <c r="AE108" s="90">
        <f>'4 回転'!D18</f>
        <v>0</v>
      </c>
      <c r="AF108" s="90">
        <f>'4 回転'!F18</f>
        <v>0</v>
      </c>
      <c r="AG108" s="90">
        <f>'4 回転'!K18</f>
        <v>0</v>
      </c>
      <c r="AH108" s="90">
        <f>'4 回転'!M18</f>
        <v>0</v>
      </c>
      <c r="AI108" s="90">
        <f>'4 回転'!R18</f>
        <v>0</v>
      </c>
      <c r="AJ108" s="90">
        <f>'4 回転'!T18</f>
        <v>0</v>
      </c>
      <c r="AK108" s="90">
        <f>'5 回転'!D18</f>
        <v>0</v>
      </c>
      <c r="AL108" s="90">
        <f>'5 回転'!F18</f>
        <v>0</v>
      </c>
      <c r="AM108" s="90">
        <f>'5 回転'!K18</f>
        <v>0</v>
      </c>
      <c r="AN108" s="90">
        <f>'5 回転'!M18</f>
        <v>0</v>
      </c>
      <c r="AO108" s="90">
        <f>'5 回転'!R18</f>
        <v>0</v>
      </c>
      <c r="AP108" s="90">
        <f>'5 回転'!T18</f>
        <v>0</v>
      </c>
    </row>
    <row r="109" spans="2:42" ht="19.5" hidden="1" customHeight="1" x14ac:dyDescent="0.15">
      <c r="B109" s="90">
        <f>B93</f>
        <v>0</v>
      </c>
      <c r="C109" s="90">
        <f>G90</f>
        <v>0</v>
      </c>
      <c r="D109" s="90" t="str">
        <f t="shared" si="75"/>
        <v>00</v>
      </c>
      <c r="E109" s="90" t="str">
        <f t="shared" si="76"/>
        <v>-</v>
      </c>
      <c r="F109" s="90"/>
      <c r="G109" s="90"/>
      <c r="H109" s="90"/>
      <c r="J109" s="90">
        <v>28</v>
      </c>
      <c r="L109" s="90" t="s">
        <v>82</v>
      </c>
      <c r="M109" s="90">
        <f>'1 回転'!D20</f>
        <v>0</v>
      </c>
      <c r="N109" s="90">
        <f>'1 回転'!F20</f>
        <v>0</v>
      </c>
      <c r="O109" s="90">
        <f>'1 回転'!K20</f>
        <v>0</v>
      </c>
      <c r="P109" s="90">
        <f>'1 回転'!M20</f>
        <v>0</v>
      </c>
      <c r="Q109" s="90">
        <f>'1 回転'!R20</f>
        <v>0</v>
      </c>
      <c r="R109" s="90">
        <f>'1 回転'!T20</f>
        <v>0</v>
      </c>
      <c r="S109" s="90">
        <f>'2 回転'!D20</f>
        <v>0</v>
      </c>
      <c r="T109" s="90">
        <f>'2 回転'!F20</f>
        <v>0</v>
      </c>
      <c r="U109" s="90">
        <f>'2 回転'!K20</f>
        <v>0</v>
      </c>
      <c r="V109" s="90">
        <f>'2 回転'!M20</f>
        <v>0</v>
      </c>
      <c r="W109" s="90">
        <f>'2 回転'!R20</f>
        <v>0</v>
      </c>
      <c r="X109" s="90">
        <f>'2 回転'!T20</f>
        <v>0</v>
      </c>
      <c r="Y109" s="90">
        <f>'3 回転'!D20</f>
        <v>0</v>
      </c>
      <c r="Z109" s="90">
        <f>'3 回転'!F20</f>
        <v>0</v>
      </c>
      <c r="AA109" s="90">
        <f>'3 回転'!K20</f>
        <v>0</v>
      </c>
      <c r="AB109" s="90">
        <f>'3 回転'!M20</f>
        <v>0</v>
      </c>
      <c r="AC109" s="90">
        <f>'3 回転'!R20</f>
        <v>0</v>
      </c>
      <c r="AD109" s="90">
        <f>'3 回転'!T20</f>
        <v>0</v>
      </c>
      <c r="AE109" s="90">
        <f>'4 回転'!D20</f>
        <v>0</v>
      </c>
      <c r="AF109" s="90">
        <f>'4 回転'!F20</f>
        <v>0</v>
      </c>
      <c r="AG109" s="90">
        <f>'4 回転'!K20</f>
        <v>0</v>
      </c>
      <c r="AH109" s="90">
        <f>'4 回転'!M20</f>
        <v>0</v>
      </c>
      <c r="AI109" s="90">
        <f>'4 回転'!R20</f>
        <v>0</v>
      </c>
      <c r="AJ109" s="90">
        <f>'4 回転'!T20</f>
        <v>0</v>
      </c>
      <c r="AK109" s="90">
        <f>'5 回転'!D20</f>
        <v>0</v>
      </c>
      <c r="AL109" s="90">
        <f>'5 回転'!F20</f>
        <v>0</v>
      </c>
      <c r="AM109" s="90">
        <f>'5 回転'!K20</f>
        <v>0</v>
      </c>
      <c r="AN109" s="90">
        <f>'5 回転'!M20</f>
        <v>0</v>
      </c>
      <c r="AO109" s="90">
        <f>'5 回転'!R20</f>
        <v>0</v>
      </c>
      <c r="AP109" s="90">
        <f>'5 回転'!T20</f>
        <v>0</v>
      </c>
    </row>
    <row r="110" spans="2:42" ht="19.5" hidden="1" customHeight="1" x14ac:dyDescent="0.15">
      <c r="B110" s="90">
        <f>B93</f>
        <v>0</v>
      </c>
      <c r="C110" s="90">
        <f>H90</f>
        <v>0</v>
      </c>
      <c r="D110" s="90" t="str">
        <f t="shared" si="75"/>
        <v>00</v>
      </c>
      <c r="E110" s="90" t="str">
        <f t="shared" si="76"/>
        <v>-</v>
      </c>
      <c r="F110" s="90"/>
      <c r="G110" s="90"/>
      <c r="H110" s="90"/>
      <c r="J110" s="90">
        <v>29</v>
      </c>
      <c r="L110" s="90" t="s">
        <v>83</v>
      </c>
      <c r="M110" s="90">
        <f>'1 回転'!D22</f>
        <v>0</v>
      </c>
      <c r="N110" s="90">
        <f>'1 回転'!F22</f>
        <v>0</v>
      </c>
      <c r="O110" s="90">
        <f>'1 回転'!K22</f>
        <v>0</v>
      </c>
      <c r="P110" s="90">
        <f>'1 回転'!M22</f>
        <v>0</v>
      </c>
      <c r="Q110" s="90">
        <f>'1 回転'!R22</f>
        <v>0</v>
      </c>
      <c r="R110" s="90">
        <f>'1 回転'!T22</f>
        <v>0</v>
      </c>
      <c r="S110" s="90">
        <f>'2 回転'!D22</f>
        <v>0</v>
      </c>
      <c r="T110" s="90">
        <f>'2 回転'!F22</f>
        <v>0</v>
      </c>
      <c r="U110" s="90">
        <f>'2 回転'!K22</f>
        <v>0</v>
      </c>
      <c r="V110" s="90">
        <f>'2 回転'!M22</f>
        <v>0</v>
      </c>
      <c r="W110" s="90">
        <f>'2 回転'!R22</f>
        <v>0</v>
      </c>
      <c r="X110" s="90">
        <f>'2 回転'!T22</f>
        <v>0</v>
      </c>
      <c r="Y110" s="90">
        <f>'3 回転'!D22</f>
        <v>0</v>
      </c>
      <c r="Z110" s="90">
        <f>'3 回転'!F22</f>
        <v>0</v>
      </c>
      <c r="AA110" s="90">
        <f>'3 回転'!K22</f>
        <v>0</v>
      </c>
      <c r="AB110" s="90">
        <f>'3 回転'!M22</f>
        <v>0</v>
      </c>
      <c r="AC110" s="90">
        <f>'3 回転'!R22</f>
        <v>0</v>
      </c>
      <c r="AD110" s="90">
        <f>'3 回転'!T22</f>
        <v>0</v>
      </c>
      <c r="AE110" s="90">
        <f>'4 回転'!D22</f>
        <v>0</v>
      </c>
      <c r="AF110" s="90">
        <f>'4 回転'!F22</f>
        <v>0</v>
      </c>
      <c r="AG110" s="90">
        <f>'4 回転'!K22</f>
        <v>0</v>
      </c>
      <c r="AH110" s="90">
        <f>'4 回転'!M22</f>
        <v>0</v>
      </c>
      <c r="AI110" s="90">
        <f>'4 回転'!R22</f>
        <v>0</v>
      </c>
      <c r="AJ110" s="90">
        <f>'4 回転'!T22</f>
        <v>0</v>
      </c>
      <c r="AK110" s="90">
        <f>'5 回転'!D22</f>
        <v>0</v>
      </c>
      <c r="AL110" s="90">
        <f>'5 回転'!F22</f>
        <v>0</v>
      </c>
      <c r="AM110" s="90">
        <f>'5 回転'!K22</f>
        <v>0</v>
      </c>
      <c r="AN110" s="90">
        <f>'5 回転'!M22</f>
        <v>0</v>
      </c>
      <c r="AO110" s="90">
        <f>'5 回転'!R22</f>
        <v>0</v>
      </c>
      <c r="AP110" s="90">
        <f>'5 回転'!T22</f>
        <v>0</v>
      </c>
    </row>
    <row r="111" spans="2:42" ht="19.5" hidden="1" customHeight="1" x14ac:dyDescent="0.15">
      <c r="B111" s="90">
        <f>B94</f>
        <v>0</v>
      </c>
      <c r="C111" s="90">
        <f>G90</f>
        <v>0</v>
      </c>
      <c r="D111" s="90" t="str">
        <f t="shared" si="75"/>
        <v>00</v>
      </c>
      <c r="E111" s="90" t="str">
        <f t="shared" si="76"/>
        <v>-</v>
      </c>
      <c r="F111" s="90"/>
      <c r="G111" s="90"/>
      <c r="H111" s="90"/>
      <c r="J111" s="90">
        <v>30</v>
      </c>
      <c r="L111" s="90" t="s">
        <v>84</v>
      </c>
      <c r="M111" s="90">
        <f>'1 回転'!D24</f>
        <v>0</v>
      </c>
      <c r="N111" s="90">
        <f>'1 回転'!F24</f>
        <v>0</v>
      </c>
      <c r="O111" s="90">
        <f>'1 回転'!K24</f>
        <v>0</v>
      </c>
      <c r="P111" s="90">
        <f>'1 回転'!M24</f>
        <v>0</v>
      </c>
      <c r="Q111" s="90">
        <f>'1 回転'!R24</f>
        <v>0</v>
      </c>
      <c r="R111" s="90">
        <f>'1 回転'!T24</f>
        <v>0</v>
      </c>
      <c r="S111" s="90">
        <f>'2 回転'!D24</f>
        <v>0</v>
      </c>
      <c r="T111" s="90">
        <f>'2 回転'!F24</f>
        <v>0</v>
      </c>
      <c r="U111" s="90">
        <f>'2 回転'!K24</f>
        <v>0</v>
      </c>
      <c r="V111" s="90">
        <f>'2 回転'!M24</f>
        <v>0</v>
      </c>
      <c r="W111" s="90">
        <f>'2 回転'!R24</f>
        <v>0</v>
      </c>
      <c r="X111" s="90">
        <f>'2 回転'!T24</f>
        <v>0</v>
      </c>
      <c r="Y111" s="90">
        <f>'3 回転'!D24</f>
        <v>0</v>
      </c>
      <c r="Z111" s="90">
        <f>'3 回転'!F24</f>
        <v>0</v>
      </c>
      <c r="AA111" s="90">
        <f>'3 回転'!K24</f>
        <v>0</v>
      </c>
      <c r="AB111" s="90">
        <f>'3 回転'!M24</f>
        <v>0</v>
      </c>
      <c r="AC111" s="90">
        <f>'3 回転'!R24</f>
        <v>0</v>
      </c>
      <c r="AD111" s="90">
        <f>'3 回転'!T24</f>
        <v>0</v>
      </c>
      <c r="AE111" s="90">
        <f>'4 回転'!D24</f>
        <v>0</v>
      </c>
      <c r="AF111" s="90">
        <f>'4 回転'!F24</f>
        <v>0</v>
      </c>
      <c r="AG111" s="90">
        <f>'4 回転'!K24</f>
        <v>0</v>
      </c>
      <c r="AH111" s="90">
        <f>'4 回転'!M24</f>
        <v>0</v>
      </c>
      <c r="AI111" s="90">
        <f>'4 回転'!R24</f>
        <v>0</v>
      </c>
      <c r="AJ111" s="90">
        <f>'4 回転'!T24</f>
        <v>0</v>
      </c>
      <c r="AK111" s="90">
        <f>'5 回転'!D24</f>
        <v>0</v>
      </c>
      <c r="AL111" s="90">
        <f>'5 回転'!F24</f>
        <v>0</v>
      </c>
      <c r="AM111" s="90">
        <f>'5 回転'!K24</f>
        <v>0</v>
      </c>
      <c r="AN111" s="90">
        <f>'5 回転'!M24</f>
        <v>0</v>
      </c>
      <c r="AO111" s="90">
        <f>'5 回転'!R24</f>
        <v>0</v>
      </c>
      <c r="AP111" s="90">
        <f>'5 回転'!T24</f>
        <v>0</v>
      </c>
    </row>
    <row r="112" spans="2:42" ht="19.5" hidden="1" customHeight="1" x14ac:dyDescent="0.15">
      <c r="B112" s="90">
        <f>B94</f>
        <v>0</v>
      </c>
      <c r="C112" s="90">
        <f>H90</f>
        <v>0</v>
      </c>
      <c r="D112" s="90" t="str">
        <f t="shared" si="75"/>
        <v>00</v>
      </c>
      <c r="E112" s="90" t="str">
        <f t="shared" si="76"/>
        <v>-</v>
      </c>
      <c r="F112" s="90"/>
      <c r="G112" s="90"/>
      <c r="H112" s="90"/>
      <c r="J112" s="90">
        <v>31</v>
      </c>
      <c r="L112" s="90" t="s">
        <v>85</v>
      </c>
      <c r="M112" s="90">
        <f>'1 回転'!D26</f>
        <v>0</v>
      </c>
      <c r="N112" s="90">
        <f>'1 回転'!F26</f>
        <v>0</v>
      </c>
      <c r="O112" s="90">
        <f>'1 回転'!K26</f>
        <v>0</v>
      </c>
      <c r="P112" s="90">
        <f>'1 回転'!M26</f>
        <v>0</v>
      </c>
      <c r="Q112" s="90">
        <f>'1 回転'!R26</f>
        <v>0</v>
      </c>
      <c r="R112" s="90">
        <f>'1 回転'!T26</f>
        <v>0</v>
      </c>
      <c r="S112" s="90">
        <f>'2 回転'!D26</f>
        <v>0</v>
      </c>
      <c r="T112" s="90">
        <f>'2 回転'!F26</f>
        <v>0</v>
      </c>
      <c r="U112" s="90">
        <f>'2 回転'!K26</f>
        <v>0</v>
      </c>
      <c r="V112" s="90">
        <f>'2 回転'!M26</f>
        <v>0</v>
      </c>
      <c r="W112" s="90">
        <f>'2 回転'!R26</f>
        <v>0</v>
      </c>
      <c r="X112" s="90">
        <f>'2 回転'!T26</f>
        <v>0</v>
      </c>
      <c r="Y112" s="90">
        <f>'3 回転'!D26</f>
        <v>0</v>
      </c>
      <c r="Z112" s="90">
        <f>'3 回転'!F26</f>
        <v>0</v>
      </c>
      <c r="AA112" s="90">
        <f>'3 回転'!K26</f>
        <v>0</v>
      </c>
      <c r="AB112" s="90">
        <f>'3 回転'!M26</f>
        <v>0</v>
      </c>
      <c r="AC112" s="90">
        <f>'3 回転'!R26</f>
        <v>0</v>
      </c>
      <c r="AD112" s="90">
        <f>'3 回転'!T26</f>
        <v>0</v>
      </c>
      <c r="AE112" s="90">
        <f>'4 回転'!D26</f>
        <v>0</v>
      </c>
      <c r="AF112" s="90">
        <f>'4 回転'!F26</f>
        <v>0</v>
      </c>
      <c r="AG112" s="90">
        <f>'4 回転'!K26</f>
        <v>0</v>
      </c>
      <c r="AH112" s="90">
        <f>'4 回転'!M26</f>
        <v>0</v>
      </c>
      <c r="AI112" s="90">
        <f>'4 回転'!R26</f>
        <v>0</v>
      </c>
      <c r="AJ112" s="90">
        <f>'4 回転'!T26</f>
        <v>0</v>
      </c>
      <c r="AK112" s="90">
        <f>'5 回転'!D26</f>
        <v>0</v>
      </c>
      <c r="AL112" s="90">
        <f>'5 回転'!F26</f>
        <v>0</v>
      </c>
      <c r="AM112" s="90">
        <f>'5 回転'!K26</f>
        <v>0</v>
      </c>
      <c r="AN112" s="90">
        <f>'5 回転'!M26</f>
        <v>0</v>
      </c>
      <c r="AO112" s="90">
        <f>'5 回転'!R26</f>
        <v>0</v>
      </c>
      <c r="AP112" s="90">
        <f>'5 回転'!T26</f>
        <v>0</v>
      </c>
    </row>
    <row r="113" spans="2:42" ht="19.5" hidden="1" customHeight="1" x14ac:dyDescent="0.15">
      <c r="B113" s="90">
        <f>B95</f>
        <v>0</v>
      </c>
      <c r="C113" s="90">
        <f>H90</f>
        <v>0</v>
      </c>
      <c r="D113" s="90" t="str">
        <f t="shared" si="75"/>
        <v>00</v>
      </c>
      <c r="E113" s="90" t="str">
        <f t="shared" si="76"/>
        <v>-</v>
      </c>
      <c r="F113" s="90"/>
      <c r="G113" s="90"/>
      <c r="H113" s="90"/>
      <c r="J113" s="90">
        <v>32</v>
      </c>
      <c r="L113" s="90" t="s">
        <v>86</v>
      </c>
      <c r="M113" s="90">
        <f>'1 回転'!D28</f>
        <v>0</v>
      </c>
      <c r="N113" s="90">
        <f>'1 回転'!F28</f>
        <v>0</v>
      </c>
      <c r="O113" s="90">
        <f>'1 回転'!K28</f>
        <v>0</v>
      </c>
      <c r="P113" s="90">
        <f>'1 回転'!M28</f>
        <v>0</v>
      </c>
      <c r="Q113" s="90">
        <f>'1 回転'!R28</f>
        <v>0</v>
      </c>
      <c r="R113" s="90">
        <f>'1 回転'!T28</f>
        <v>0</v>
      </c>
      <c r="S113" s="90">
        <f>'2 回転'!D28</f>
        <v>0</v>
      </c>
      <c r="T113" s="90">
        <f>'2 回転'!F28</f>
        <v>0</v>
      </c>
      <c r="U113" s="90">
        <f>'2 回転'!K28</f>
        <v>0</v>
      </c>
      <c r="V113" s="90">
        <f>'2 回転'!M28</f>
        <v>0</v>
      </c>
      <c r="W113" s="90">
        <f>'2 回転'!R28</f>
        <v>0</v>
      </c>
      <c r="X113" s="90">
        <f>'2 回転'!T28</f>
        <v>0</v>
      </c>
      <c r="Y113" s="90">
        <f>'3 回転'!D28</f>
        <v>0</v>
      </c>
      <c r="Z113" s="90">
        <f>'3 回転'!F28</f>
        <v>0</v>
      </c>
      <c r="AA113" s="90">
        <f>'3 回転'!K28</f>
        <v>0</v>
      </c>
      <c r="AB113" s="90">
        <f>'3 回転'!M28</f>
        <v>0</v>
      </c>
      <c r="AC113" s="90">
        <f>'3 回転'!R28</f>
        <v>0</v>
      </c>
      <c r="AD113" s="90">
        <f>'3 回転'!T28</f>
        <v>0</v>
      </c>
      <c r="AE113" s="90">
        <f>'4 回転'!D28</f>
        <v>0</v>
      </c>
      <c r="AF113" s="90">
        <f>'4 回転'!F28</f>
        <v>0</v>
      </c>
      <c r="AG113" s="90">
        <f>'4 回転'!K28</f>
        <v>0</v>
      </c>
      <c r="AH113" s="90">
        <f>'4 回転'!M28</f>
        <v>0</v>
      </c>
      <c r="AI113" s="90">
        <f>'4 回転'!R28</f>
        <v>0</v>
      </c>
      <c r="AJ113" s="90">
        <f>'4 回転'!T28</f>
        <v>0</v>
      </c>
      <c r="AK113" s="90">
        <f>'5 回転'!D28</f>
        <v>0</v>
      </c>
      <c r="AL113" s="90">
        <f>'5 回転'!F28</f>
        <v>0</v>
      </c>
      <c r="AM113" s="90">
        <f>'5 回転'!K28</f>
        <v>0</v>
      </c>
      <c r="AN113" s="90">
        <f>'5 回転'!M28</f>
        <v>0</v>
      </c>
      <c r="AO113" s="90">
        <f>'5 回転'!R28</f>
        <v>0</v>
      </c>
      <c r="AP113" s="90">
        <f>'5 回転'!T28</f>
        <v>0</v>
      </c>
    </row>
    <row r="114" spans="2:42" ht="19.5" hidden="1" customHeight="1" x14ac:dyDescent="0.15">
      <c r="B114" s="90"/>
      <c r="C114" s="90"/>
      <c r="D114" s="90"/>
      <c r="E114" s="90"/>
      <c r="F114" s="90"/>
      <c r="G114" s="90"/>
      <c r="H114" s="90"/>
      <c r="J114" s="90">
        <v>33</v>
      </c>
      <c r="L114" s="90" t="s">
        <v>87</v>
      </c>
      <c r="M114" s="90">
        <f>'1 回転'!D30</f>
        <v>0</v>
      </c>
      <c r="N114" s="90">
        <f>'1 回転'!F30</f>
        <v>0</v>
      </c>
      <c r="O114" s="90">
        <f>'1 回転'!K30</f>
        <v>0</v>
      </c>
      <c r="P114" s="90">
        <f>'1 回転'!M30</f>
        <v>0</v>
      </c>
      <c r="Q114" s="90">
        <f>'1 回転'!R30</f>
        <v>0</v>
      </c>
      <c r="R114" s="90">
        <f>'1 回転'!T30</f>
        <v>0</v>
      </c>
      <c r="S114" s="90">
        <f>'2 回転'!D30</f>
        <v>0</v>
      </c>
      <c r="T114" s="90">
        <f>'2 回転'!F30</f>
        <v>0</v>
      </c>
      <c r="U114" s="90">
        <f>'2 回転'!K30</f>
        <v>0</v>
      </c>
      <c r="V114" s="90">
        <f>'2 回転'!M30</f>
        <v>0</v>
      </c>
      <c r="W114" s="90">
        <f>'2 回転'!R30</f>
        <v>0</v>
      </c>
      <c r="X114" s="90">
        <f>'2 回転'!T30</f>
        <v>0</v>
      </c>
      <c r="Y114" s="90">
        <f>'3 回転'!D30</f>
        <v>0</v>
      </c>
      <c r="Z114" s="90">
        <f>'3 回転'!F30</f>
        <v>0</v>
      </c>
      <c r="AA114" s="90">
        <f>'3 回転'!K30</f>
        <v>0</v>
      </c>
      <c r="AB114" s="90">
        <f>'3 回転'!M30</f>
        <v>0</v>
      </c>
      <c r="AC114" s="90">
        <f>'3 回転'!R30</f>
        <v>0</v>
      </c>
      <c r="AD114" s="90">
        <f>'3 回転'!T30</f>
        <v>0</v>
      </c>
      <c r="AE114" s="90">
        <f>'4 回転'!D30</f>
        <v>0</v>
      </c>
      <c r="AF114" s="90">
        <f>'4 回転'!F30</f>
        <v>0</v>
      </c>
      <c r="AG114" s="90">
        <f>'4 回転'!K30</f>
        <v>0</v>
      </c>
      <c r="AH114" s="90">
        <f>'4 回転'!M30</f>
        <v>0</v>
      </c>
      <c r="AI114" s="90">
        <f>'4 回転'!R30</f>
        <v>0</v>
      </c>
      <c r="AJ114" s="90">
        <f>'4 回転'!T30</f>
        <v>0</v>
      </c>
      <c r="AK114" s="90">
        <f>'5 回転'!D30</f>
        <v>0</v>
      </c>
      <c r="AL114" s="90">
        <f>'5 回転'!F30</f>
        <v>0</v>
      </c>
      <c r="AM114" s="90">
        <f>'5 回転'!K30</f>
        <v>0</v>
      </c>
      <c r="AN114" s="90">
        <f>'5 回転'!M30</f>
        <v>0</v>
      </c>
      <c r="AO114" s="90">
        <f>'5 回転'!R30</f>
        <v>0</v>
      </c>
      <c r="AP114" s="90">
        <f>'5 回転'!T30</f>
        <v>0</v>
      </c>
    </row>
    <row r="115" spans="2:42" ht="19.5" hidden="1" customHeight="1" x14ac:dyDescent="0.15">
      <c r="B115" s="90"/>
      <c r="C115" s="90"/>
      <c r="D115" s="90"/>
      <c r="E115" s="90"/>
      <c r="F115" s="90"/>
      <c r="G115" s="90"/>
      <c r="H115" s="90"/>
      <c r="J115" s="90">
        <v>34</v>
      </c>
      <c r="L115" s="90" t="s">
        <v>88</v>
      </c>
      <c r="M115" s="90">
        <f>'1 回転'!D32</f>
        <v>0</v>
      </c>
      <c r="N115" s="90">
        <f>'1 回転'!F32</f>
        <v>0</v>
      </c>
      <c r="O115" s="90">
        <f>'1 回転'!K32</f>
        <v>0</v>
      </c>
      <c r="P115" s="90">
        <f>'1 回転'!M32</f>
        <v>0</v>
      </c>
      <c r="Q115" s="90">
        <f>'1 回転'!R32</f>
        <v>0</v>
      </c>
      <c r="R115" s="90">
        <f>'1 回転'!T32</f>
        <v>0</v>
      </c>
      <c r="S115" s="90">
        <f>'2 回転'!D32</f>
        <v>0</v>
      </c>
      <c r="T115" s="90">
        <f>'2 回転'!F32</f>
        <v>0</v>
      </c>
      <c r="U115" s="90">
        <f>'2 回転'!K32</f>
        <v>0</v>
      </c>
      <c r="V115" s="90">
        <f>'2 回転'!M32</f>
        <v>0</v>
      </c>
      <c r="W115" s="90">
        <f>'2 回転'!R32</f>
        <v>0</v>
      </c>
      <c r="X115" s="90">
        <f>'2 回転'!T32</f>
        <v>0</v>
      </c>
      <c r="Y115" s="90">
        <f>'3 回転'!D32</f>
        <v>0</v>
      </c>
      <c r="Z115" s="90">
        <f>'3 回転'!F32</f>
        <v>0</v>
      </c>
      <c r="AA115" s="90">
        <f>'3 回転'!K32</f>
        <v>0</v>
      </c>
      <c r="AB115" s="90">
        <f>'3 回転'!M32</f>
        <v>0</v>
      </c>
      <c r="AC115" s="90">
        <f>'3 回転'!R32</f>
        <v>0</v>
      </c>
      <c r="AD115" s="90">
        <f>'3 回転'!T32</f>
        <v>0</v>
      </c>
      <c r="AE115" s="90">
        <f>'4 回転'!D32</f>
        <v>0</v>
      </c>
      <c r="AF115" s="90">
        <f>'4 回転'!F32</f>
        <v>0</v>
      </c>
      <c r="AG115" s="90">
        <f>'4 回転'!K32</f>
        <v>0</v>
      </c>
      <c r="AH115" s="90">
        <f>'4 回転'!M32</f>
        <v>0</v>
      </c>
      <c r="AI115" s="90">
        <f>'4 回転'!R32</f>
        <v>0</v>
      </c>
      <c r="AJ115" s="90">
        <f>'4 回転'!T32</f>
        <v>0</v>
      </c>
      <c r="AK115" s="90">
        <f>'5 回転'!D32</f>
        <v>0</v>
      </c>
      <c r="AL115" s="90">
        <f>'5 回転'!F32</f>
        <v>0</v>
      </c>
      <c r="AM115" s="90">
        <f>'5 回転'!K32</f>
        <v>0</v>
      </c>
      <c r="AN115" s="90">
        <f>'5 回転'!M32</f>
        <v>0</v>
      </c>
      <c r="AO115" s="90">
        <f>'5 回転'!R32</f>
        <v>0</v>
      </c>
      <c r="AP115" s="90">
        <f>'5 回転'!T32</f>
        <v>0</v>
      </c>
    </row>
    <row r="116" spans="2:42" ht="19.5" hidden="1" customHeight="1" x14ac:dyDescent="0.15">
      <c r="B116" s="90"/>
      <c r="C116" s="90"/>
      <c r="D116" s="90"/>
      <c r="E116" s="90"/>
      <c r="F116" s="90"/>
      <c r="G116" s="90"/>
      <c r="H116" s="90"/>
      <c r="J116" s="90">
        <v>35</v>
      </c>
      <c r="L116" s="90" t="s">
        <v>89</v>
      </c>
      <c r="M116" s="94">
        <f>SUM(M101:M115)</f>
        <v>0</v>
      </c>
      <c r="N116" s="94">
        <f t="shared" ref="N116:AP116" si="77">SUM(N101:N115)</f>
        <v>0</v>
      </c>
      <c r="O116" s="94">
        <f t="shared" si="77"/>
        <v>0</v>
      </c>
      <c r="P116" s="94">
        <f t="shared" si="77"/>
        <v>0</v>
      </c>
      <c r="Q116" s="94">
        <f t="shared" si="77"/>
        <v>0</v>
      </c>
      <c r="R116" s="94">
        <f t="shared" si="77"/>
        <v>0</v>
      </c>
      <c r="S116" s="94">
        <f t="shared" si="77"/>
        <v>0</v>
      </c>
      <c r="T116" s="94">
        <f t="shared" si="77"/>
        <v>0</v>
      </c>
      <c r="U116" s="94">
        <f t="shared" si="77"/>
        <v>0</v>
      </c>
      <c r="V116" s="94">
        <f t="shared" si="77"/>
        <v>0</v>
      </c>
      <c r="W116" s="94">
        <f t="shared" si="77"/>
        <v>0</v>
      </c>
      <c r="X116" s="94">
        <f t="shared" si="77"/>
        <v>0</v>
      </c>
      <c r="Y116" s="94">
        <f t="shared" si="77"/>
        <v>0</v>
      </c>
      <c r="Z116" s="94">
        <f t="shared" si="77"/>
        <v>0</v>
      </c>
      <c r="AA116" s="94">
        <f t="shared" si="77"/>
        <v>0</v>
      </c>
      <c r="AB116" s="94">
        <f t="shared" si="77"/>
        <v>0</v>
      </c>
      <c r="AC116" s="94">
        <f t="shared" si="77"/>
        <v>0</v>
      </c>
      <c r="AD116" s="94">
        <f t="shared" si="77"/>
        <v>0</v>
      </c>
      <c r="AE116" s="94">
        <f t="shared" si="77"/>
        <v>0</v>
      </c>
      <c r="AF116" s="94">
        <f t="shared" si="77"/>
        <v>0</v>
      </c>
      <c r="AG116" s="94">
        <f t="shared" si="77"/>
        <v>0</v>
      </c>
      <c r="AH116" s="94">
        <f t="shared" si="77"/>
        <v>0</v>
      </c>
      <c r="AI116" s="94">
        <f t="shared" si="77"/>
        <v>0</v>
      </c>
      <c r="AJ116" s="94">
        <f t="shared" si="77"/>
        <v>0</v>
      </c>
      <c r="AK116" s="94">
        <f t="shared" si="77"/>
        <v>0</v>
      </c>
      <c r="AL116" s="94">
        <f t="shared" si="77"/>
        <v>0</v>
      </c>
      <c r="AM116" s="94">
        <f t="shared" si="77"/>
        <v>0</v>
      </c>
      <c r="AN116" s="94">
        <f t="shared" si="77"/>
        <v>0</v>
      </c>
      <c r="AO116" s="94">
        <f t="shared" si="77"/>
        <v>0</v>
      </c>
      <c r="AP116" s="94">
        <f t="shared" si="77"/>
        <v>0</v>
      </c>
    </row>
    <row r="117" spans="2:42" ht="19.5" hidden="1" customHeight="1" x14ac:dyDescent="0.15">
      <c r="B117" s="90"/>
      <c r="C117" s="90"/>
      <c r="D117" s="90"/>
      <c r="E117" s="90"/>
      <c r="F117" s="90"/>
      <c r="G117" s="90"/>
      <c r="H117" s="90"/>
      <c r="J117" s="90"/>
      <c r="L117" s="90"/>
      <c r="M117" s="94"/>
      <c r="N117" s="94"/>
      <c r="O117" s="94"/>
      <c r="P117" s="94"/>
      <c r="Q117" s="94"/>
      <c r="R117" s="94"/>
      <c r="S117" s="94"/>
      <c r="T117" s="94"/>
      <c r="U117" s="94"/>
      <c r="V117" s="93"/>
      <c r="W117" s="93"/>
      <c r="X117" s="93"/>
      <c r="Y117" s="94"/>
      <c r="Z117" s="94"/>
      <c r="AA117" s="94"/>
      <c r="AB117" s="94"/>
      <c r="AC117" s="94"/>
      <c r="AD117" s="94"/>
      <c r="AE117" s="94"/>
      <c r="AF117" s="94"/>
      <c r="AG117" s="94"/>
      <c r="AH117" s="94"/>
      <c r="AI117" s="94"/>
      <c r="AJ117" s="94"/>
      <c r="AK117" s="94"/>
      <c r="AL117" s="94"/>
      <c r="AM117" s="94"/>
      <c r="AN117" s="94"/>
      <c r="AO117" s="94"/>
      <c r="AP117" s="94"/>
    </row>
    <row r="118" spans="2:42" ht="19.5" hidden="1" customHeight="1" x14ac:dyDescent="0.15">
      <c r="B118" s="90"/>
      <c r="C118" s="90"/>
      <c r="D118" s="90"/>
      <c r="E118" s="90"/>
      <c r="F118" s="90"/>
      <c r="G118" s="90"/>
      <c r="H118" s="90"/>
      <c r="J118" s="90"/>
      <c r="L118" s="90" t="s">
        <v>90</v>
      </c>
      <c r="M118" s="90">
        <f>IF('1 回転'!D5&lt;&gt;"",1,0)</f>
        <v>0</v>
      </c>
      <c r="N118" s="90">
        <f>IF('1 回転'!F5&lt;&gt;"",1,0)</f>
        <v>0</v>
      </c>
      <c r="O118" s="90">
        <f>IF('1 回転'!K5&lt;&gt;"",1,0)</f>
        <v>0</v>
      </c>
      <c r="P118" s="90">
        <f>IF('1 回転'!M5&lt;&gt;"",1,0)</f>
        <v>0</v>
      </c>
      <c r="Q118" s="90">
        <f>IF('1 回転'!R5&lt;&gt;"",1,0)</f>
        <v>0</v>
      </c>
      <c r="R118" s="90">
        <f>IF('1 回転'!T5&lt;&gt;"",1,0)</f>
        <v>0</v>
      </c>
      <c r="S118" s="90">
        <f>IF('2 回転'!D5&lt;&gt;"",1,0)</f>
        <v>0</v>
      </c>
      <c r="T118" s="90">
        <f>IF('2 回転'!F5&lt;&gt;"",1,0)</f>
        <v>0</v>
      </c>
      <c r="U118" s="90">
        <f>IF('2 回転'!K5&lt;&gt;"",1,0)</f>
        <v>0</v>
      </c>
      <c r="V118" s="90">
        <f>IF('2 回転'!M5&lt;&gt;"",1,0)</f>
        <v>0</v>
      </c>
      <c r="W118" s="90">
        <f>IF('2 回転'!R5&lt;&gt;"",1,0)</f>
        <v>0</v>
      </c>
      <c r="X118" s="90">
        <f>IF('2 回転'!T5&lt;&gt;"",1,0)</f>
        <v>0</v>
      </c>
      <c r="Y118" s="90">
        <f>IF('3 回転'!D5&lt;&gt;"",1,0)</f>
        <v>0</v>
      </c>
      <c r="Z118" s="90">
        <f>IF('3 回転'!F5&lt;&gt;"",1,0)</f>
        <v>0</v>
      </c>
      <c r="AA118" s="90">
        <f>IF('3 回転'!K5&lt;&gt;"",1,0)</f>
        <v>0</v>
      </c>
      <c r="AB118" s="90">
        <f>IF('3 回転'!M5&lt;&gt;"",1,0)</f>
        <v>0</v>
      </c>
      <c r="AC118" s="90">
        <f>IF('3 回転'!R5&lt;&gt;"",1,0)</f>
        <v>0</v>
      </c>
      <c r="AD118" s="90">
        <f>IF('3 回転'!T5&lt;&gt;"",1,0)</f>
        <v>0</v>
      </c>
      <c r="AE118" s="90">
        <f>IF('4 回転'!D5&lt;&gt;"",1,0)</f>
        <v>0</v>
      </c>
      <c r="AF118" s="90">
        <f>IF('4 回転'!F5&lt;&gt;"",1,0)</f>
        <v>0</v>
      </c>
      <c r="AG118" s="90">
        <f>IF('4 回転'!K5&lt;&gt;"",1,0)</f>
        <v>0</v>
      </c>
      <c r="AH118" s="90">
        <f>IF('4 回転'!M5&lt;&gt;"",1,0)</f>
        <v>0</v>
      </c>
      <c r="AI118" s="90">
        <f>IF('4 回転'!R5&lt;&gt;"",1,0)</f>
        <v>0</v>
      </c>
      <c r="AJ118" s="90">
        <f>IF('4 回転'!T5&lt;&gt;"",1,0)</f>
        <v>0</v>
      </c>
      <c r="AK118" s="90">
        <f>IF('5 回転'!D5&lt;&gt;"",1,0)</f>
        <v>0</v>
      </c>
      <c r="AL118" s="90">
        <f>IF('5 回転'!F5&lt;&gt;"",1,0)</f>
        <v>0</v>
      </c>
      <c r="AM118" s="90">
        <f>IF('5 回転'!K5&lt;&gt;"",1,0)</f>
        <v>0</v>
      </c>
      <c r="AN118" s="90">
        <f>IF('5 回転'!M5&lt;&gt;"",1,0)</f>
        <v>0</v>
      </c>
      <c r="AO118" s="90">
        <f>IF('5 回転'!R5&lt;&gt;"",1,0)</f>
        <v>0</v>
      </c>
      <c r="AP118" s="90">
        <f>IF('5 回転'!T5&lt;&gt;"",1,0)</f>
        <v>0</v>
      </c>
    </row>
    <row r="119" spans="2:42" ht="19.5" hidden="1" customHeight="1" x14ac:dyDescent="0.15">
      <c r="B119" s="90"/>
      <c r="C119" s="90"/>
      <c r="D119" s="90"/>
      <c r="E119" s="90"/>
      <c r="F119" s="90"/>
      <c r="G119" s="90"/>
      <c r="H119" s="90"/>
      <c r="J119" s="90"/>
      <c r="L119" s="90" t="s">
        <v>91</v>
      </c>
      <c r="M119" s="90">
        <f>IF('1 回転'!D7&lt;&gt;"",1,0)</f>
        <v>0</v>
      </c>
      <c r="N119" s="90">
        <f>IF('1 回転'!F7&lt;&gt;"",1,0)</f>
        <v>0</v>
      </c>
      <c r="O119" s="90">
        <f>IF('1 回転'!K7&lt;&gt;"",1,0)</f>
        <v>0</v>
      </c>
      <c r="P119" s="90">
        <f>IF('1 回転'!M7&lt;&gt;"",1,0)</f>
        <v>0</v>
      </c>
      <c r="Q119" s="90">
        <f>IF('1 回転'!R7&lt;&gt;"",1,0)</f>
        <v>0</v>
      </c>
      <c r="R119" s="90">
        <f>IF('1 回転'!T7&lt;&gt;"",1,0)</f>
        <v>0</v>
      </c>
      <c r="S119" s="90">
        <f>IF('2 回転'!D7&lt;&gt;"",1,0)</f>
        <v>0</v>
      </c>
      <c r="T119" s="90">
        <f>IF('2 回転'!F7&lt;&gt;"",1,0)</f>
        <v>0</v>
      </c>
      <c r="U119" s="90">
        <f>IF('2 回転'!K7&lt;&gt;"",1,0)</f>
        <v>0</v>
      </c>
      <c r="V119" s="90">
        <f>IF('2 回転'!M7&lt;&gt;"",1,0)</f>
        <v>0</v>
      </c>
      <c r="W119" s="90">
        <f>IF('2 回転'!R7&lt;&gt;"",1,0)</f>
        <v>0</v>
      </c>
      <c r="X119" s="90">
        <f>IF('2 回転'!T7&lt;&gt;"",1,0)</f>
        <v>0</v>
      </c>
      <c r="Y119" s="90">
        <f>IF('3 回転'!D7&lt;&gt;"",1,0)</f>
        <v>0</v>
      </c>
      <c r="Z119" s="90">
        <f>IF('3 回転'!F7&lt;&gt;"",1,0)</f>
        <v>0</v>
      </c>
      <c r="AA119" s="90">
        <f>IF('3 回転'!K7&lt;&gt;"",1,0)</f>
        <v>0</v>
      </c>
      <c r="AB119" s="90">
        <f>IF('3 回転'!M7&lt;&gt;"",1,0)</f>
        <v>0</v>
      </c>
      <c r="AC119" s="90">
        <f>IF('3 回転'!R7&lt;&gt;"",1,0)</f>
        <v>0</v>
      </c>
      <c r="AD119" s="90">
        <f>IF('3 回転'!T7&lt;&gt;"",1,0)</f>
        <v>0</v>
      </c>
      <c r="AE119" s="90">
        <f>IF('4 回転'!D7&lt;&gt;"",1,0)</f>
        <v>0</v>
      </c>
      <c r="AF119" s="90">
        <f>IF('4 回転'!F7&lt;&gt;"",1,0)</f>
        <v>0</v>
      </c>
      <c r="AG119" s="90">
        <f>IF('4 回転'!K7&lt;&gt;"",1,0)</f>
        <v>0</v>
      </c>
      <c r="AH119" s="90">
        <f>IF('4 回転'!M7&lt;&gt;"",1,0)</f>
        <v>0</v>
      </c>
      <c r="AI119" s="90">
        <f>IF('4 回転'!R7&lt;&gt;"",1,0)</f>
        <v>0</v>
      </c>
      <c r="AJ119" s="90">
        <f>IF('4 回転'!T7&lt;&gt;"",1,0)</f>
        <v>0</v>
      </c>
      <c r="AK119" s="90">
        <f>IF('5 回転'!D7&lt;&gt;"",1,0)</f>
        <v>0</v>
      </c>
      <c r="AL119" s="90">
        <f>IF('5 回転'!F7&lt;&gt;"",1,0)</f>
        <v>0</v>
      </c>
      <c r="AM119" s="90">
        <f>IF('5 回転'!K7&lt;&gt;"",1,0)</f>
        <v>0</v>
      </c>
      <c r="AN119" s="90">
        <f>IF('5 回転'!M7&lt;&gt;"",1,0)</f>
        <v>0</v>
      </c>
      <c r="AO119" s="90">
        <f>IF('5 回転'!R7&lt;&gt;"",1,0)</f>
        <v>0</v>
      </c>
      <c r="AP119" s="90">
        <f>IF('5 回転'!T7&lt;&gt;"",1,0)</f>
        <v>0</v>
      </c>
    </row>
    <row r="120" spans="2:42" ht="19.5" hidden="1" customHeight="1" x14ac:dyDescent="0.15">
      <c r="B120" s="90"/>
      <c r="C120" s="90"/>
      <c r="D120" s="90"/>
      <c r="E120" s="90"/>
      <c r="F120" s="90"/>
      <c r="G120" s="90"/>
      <c r="H120" s="90"/>
      <c r="J120" s="90"/>
      <c r="L120" s="90" t="s">
        <v>92</v>
      </c>
      <c r="M120" s="90">
        <f>IF('1 回転'!D9&lt;&gt;"",1,0)</f>
        <v>0</v>
      </c>
      <c r="N120" s="90">
        <f>IF('1 回転'!F9&lt;&gt;"",1,0)</f>
        <v>0</v>
      </c>
      <c r="O120" s="90">
        <f>IF('1 回転'!K9&lt;&gt;"",1,0)</f>
        <v>0</v>
      </c>
      <c r="P120" s="90">
        <f>IF('1 回転'!M9&lt;&gt;"",1,0)</f>
        <v>0</v>
      </c>
      <c r="Q120" s="90">
        <f>IF('1 回転'!R9&lt;&gt;"",1,0)</f>
        <v>0</v>
      </c>
      <c r="R120" s="90">
        <f>IF('1 回転'!T9&lt;&gt;"",1,0)</f>
        <v>0</v>
      </c>
      <c r="S120" s="90">
        <f>IF('2 回転'!D9&lt;&gt;"",1,0)</f>
        <v>0</v>
      </c>
      <c r="T120" s="90">
        <f>IF('2 回転'!F9&lt;&gt;"",1,0)</f>
        <v>0</v>
      </c>
      <c r="U120" s="90">
        <f>IF('2 回転'!K9&lt;&gt;"",1,0)</f>
        <v>0</v>
      </c>
      <c r="V120" s="90">
        <f>IF('2 回転'!M9&lt;&gt;"",1,0)</f>
        <v>0</v>
      </c>
      <c r="W120" s="90">
        <f>IF('2 回転'!R9&lt;&gt;"",1,0)</f>
        <v>0</v>
      </c>
      <c r="X120" s="90">
        <f>IF('2 回転'!T9&lt;&gt;"",1,0)</f>
        <v>0</v>
      </c>
      <c r="Y120" s="90">
        <f>IF('3 回転'!D9&lt;&gt;"",1,0)</f>
        <v>0</v>
      </c>
      <c r="Z120" s="90">
        <f>IF('3 回転'!F9&lt;&gt;"",1,0)</f>
        <v>0</v>
      </c>
      <c r="AA120" s="90">
        <f>IF('3 回転'!K9&lt;&gt;"",1,0)</f>
        <v>0</v>
      </c>
      <c r="AB120" s="90">
        <f>IF('3 回転'!M9&lt;&gt;"",1,0)</f>
        <v>0</v>
      </c>
      <c r="AC120" s="90">
        <f>IF('3 回転'!R9&lt;&gt;"",1,0)</f>
        <v>0</v>
      </c>
      <c r="AD120" s="90">
        <f>IF('3 回転'!T9&lt;&gt;"",1,0)</f>
        <v>0</v>
      </c>
      <c r="AE120" s="90">
        <f>IF('4 回転'!D9&lt;&gt;"",1,0)</f>
        <v>0</v>
      </c>
      <c r="AF120" s="90">
        <f>IF('4 回転'!F9&lt;&gt;"",1,0)</f>
        <v>0</v>
      </c>
      <c r="AG120" s="90">
        <f>IF('4 回転'!K9&lt;&gt;"",1,0)</f>
        <v>0</v>
      </c>
      <c r="AH120" s="90">
        <f>IF('4 回転'!M9&lt;&gt;"",1,0)</f>
        <v>0</v>
      </c>
      <c r="AI120" s="90">
        <f>IF('4 回転'!R9&lt;&gt;"",1,0)</f>
        <v>0</v>
      </c>
      <c r="AJ120" s="90">
        <f>IF('4 回転'!T9&lt;&gt;"",1,0)</f>
        <v>0</v>
      </c>
      <c r="AK120" s="90">
        <f>IF('5 回転'!D9&lt;&gt;"",1,0)</f>
        <v>0</v>
      </c>
      <c r="AL120" s="90">
        <f>IF('5 回転'!F9&lt;&gt;"",1,0)</f>
        <v>0</v>
      </c>
      <c r="AM120" s="90">
        <f>IF('5 回転'!K9&lt;&gt;"",1,0)</f>
        <v>0</v>
      </c>
      <c r="AN120" s="90">
        <f>IF('5 回転'!M9&lt;&gt;"",1,0)</f>
        <v>0</v>
      </c>
      <c r="AO120" s="90">
        <f>IF('5 回転'!R9&lt;&gt;"",1,0)</f>
        <v>0</v>
      </c>
      <c r="AP120" s="90">
        <f>IF('5 回転'!T9&lt;&gt;"",1,0)</f>
        <v>0</v>
      </c>
    </row>
    <row r="121" spans="2:42" ht="19.5" hidden="1" customHeight="1" x14ac:dyDescent="0.15">
      <c r="J121" s="90"/>
      <c r="L121" s="90" t="s">
        <v>93</v>
      </c>
      <c r="M121" s="90">
        <f>IF('1 回転'!D11&lt;&gt;"",1,0)</f>
        <v>0</v>
      </c>
      <c r="N121" s="90">
        <f>IF('1 回転'!F11&lt;&gt;"",1,0)</f>
        <v>0</v>
      </c>
      <c r="O121" s="90">
        <f>IF('1 回転'!K11&lt;&gt;"",1,0)</f>
        <v>0</v>
      </c>
      <c r="P121" s="90">
        <f>IF('1 回転'!M11&lt;&gt;"",1,0)</f>
        <v>0</v>
      </c>
      <c r="Q121" s="90">
        <f>IF('1 回転'!R11&lt;&gt;"",1,0)</f>
        <v>0</v>
      </c>
      <c r="R121" s="90">
        <f>IF('1 回転'!T11&lt;&gt;"",1,0)</f>
        <v>0</v>
      </c>
      <c r="S121" s="90">
        <f>IF('2 回転'!D11&lt;&gt;"",1,0)</f>
        <v>0</v>
      </c>
      <c r="T121" s="90">
        <f>IF('2 回転'!F11&lt;&gt;"",1,0)</f>
        <v>0</v>
      </c>
      <c r="U121" s="90">
        <f>IF('2 回転'!K11&lt;&gt;"",1,0)</f>
        <v>0</v>
      </c>
      <c r="V121" s="90">
        <f>IF('2 回転'!M11&lt;&gt;"",1,0)</f>
        <v>0</v>
      </c>
      <c r="W121" s="90">
        <f>IF('2 回転'!R11&lt;&gt;"",1,0)</f>
        <v>0</v>
      </c>
      <c r="X121" s="90">
        <f>IF('2 回転'!T11&lt;&gt;"",1,0)</f>
        <v>0</v>
      </c>
      <c r="Y121" s="90">
        <f>IF('3 回転'!D11&lt;&gt;"",1,0)</f>
        <v>0</v>
      </c>
      <c r="Z121" s="90">
        <f>IF('3 回転'!F11&lt;&gt;"",1,0)</f>
        <v>0</v>
      </c>
      <c r="AA121" s="90">
        <f>IF('3 回転'!K11&lt;&gt;"",1,0)</f>
        <v>0</v>
      </c>
      <c r="AB121" s="90">
        <f>IF('3 回転'!M11&lt;&gt;"",1,0)</f>
        <v>0</v>
      </c>
      <c r="AC121" s="90">
        <f>IF('3 回転'!R11&lt;&gt;"",1,0)</f>
        <v>0</v>
      </c>
      <c r="AD121" s="90">
        <f>IF('3 回転'!T11&lt;&gt;"",1,0)</f>
        <v>0</v>
      </c>
      <c r="AE121" s="90">
        <f>IF('4 回転'!D11&lt;&gt;"",1,0)</f>
        <v>0</v>
      </c>
      <c r="AF121" s="90">
        <f>IF('4 回転'!F11&lt;&gt;"",1,0)</f>
        <v>0</v>
      </c>
      <c r="AG121" s="90">
        <f>IF('4 回転'!K11&lt;&gt;"",1,0)</f>
        <v>0</v>
      </c>
      <c r="AH121" s="90">
        <f>IF('4 回転'!M11&lt;&gt;"",1,0)</f>
        <v>0</v>
      </c>
      <c r="AI121" s="90">
        <f>IF('4 回転'!R11&lt;&gt;"",1,0)</f>
        <v>0</v>
      </c>
      <c r="AJ121" s="90">
        <f>IF('4 回転'!T11&lt;&gt;"",1,0)</f>
        <v>0</v>
      </c>
      <c r="AK121" s="90">
        <f>IF('5 回転'!D11&lt;&gt;"",1,0)</f>
        <v>0</v>
      </c>
      <c r="AL121" s="90">
        <f>IF('5 回転'!F11&lt;&gt;"",1,0)</f>
        <v>0</v>
      </c>
      <c r="AM121" s="90">
        <f>IF('5 回転'!K11&lt;&gt;"",1,0)</f>
        <v>0</v>
      </c>
      <c r="AN121" s="90">
        <f>IF('5 回転'!M11&lt;&gt;"",1,0)</f>
        <v>0</v>
      </c>
      <c r="AO121" s="90">
        <f>IF('5 回転'!R11&lt;&gt;"",1,0)</f>
        <v>0</v>
      </c>
      <c r="AP121" s="90">
        <f>IF('5 回転'!T11&lt;&gt;"",1,0)</f>
        <v>0</v>
      </c>
    </row>
    <row r="122" spans="2:42" ht="19.5" hidden="1" customHeight="1" x14ac:dyDescent="0.15">
      <c r="J122" s="90"/>
      <c r="L122" s="90" t="s">
        <v>94</v>
      </c>
      <c r="M122" s="90">
        <f>IF('1 回転'!D13&lt;&gt;"",1,0)</f>
        <v>0</v>
      </c>
      <c r="N122" s="90">
        <f>IF('1 回転'!F13&lt;&gt;"",1,0)</f>
        <v>0</v>
      </c>
      <c r="O122" s="90">
        <f>IF('1 回転'!K13&lt;&gt;"",1,0)</f>
        <v>0</v>
      </c>
      <c r="P122" s="90">
        <f>IF('1 回転'!M13&lt;&gt;"",1,0)</f>
        <v>0</v>
      </c>
      <c r="Q122" s="90">
        <f>IF('1 回転'!R13&lt;&gt;"",1,0)</f>
        <v>0</v>
      </c>
      <c r="R122" s="90">
        <f>IF('1 回転'!T13&lt;&gt;"",1,0)</f>
        <v>0</v>
      </c>
      <c r="S122" s="90">
        <f>IF('2 回転'!D13&lt;&gt;"",1,0)</f>
        <v>0</v>
      </c>
      <c r="T122" s="90">
        <f>IF('2 回転'!F13&lt;&gt;"",1,0)</f>
        <v>0</v>
      </c>
      <c r="U122" s="90">
        <f>IF('2 回転'!K13&lt;&gt;"",1,0)</f>
        <v>0</v>
      </c>
      <c r="V122" s="90">
        <f>IF('2 回転'!M13&lt;&gt;"",1,0)</f>
        <v>0</v>
      </c>
      <c r="W122" s="90">
        <f>IF('2 回転'!R13&lt;&gt;"",1,0)</f>
        <v>0</v>
      </c>
      <c r="X122" s="90">
        <f>IF('2 回転'!T13&lt;&gt;"",1,0)</f>
        <v>0</v>
      </c>
      <c r="Y122" s="90">
        <f>IF('3 回転'!D13&lt;&gt;"",1,0)</f>
        <v>0</v>
      </c>
      <c r="Z122" s="90">
        <f>IF('3 回転'!F13&lt;&gt;"",1,0)</f>
        <v>0</v>
      </c>
      <c r="AA122" s="90">
        <f>IF('3 回転'!K13&lt;&gt;"",1,0)</f>
        <v>0</v>
      </c>
      <c r="AB122" s="90">
        <f>IF('3 回転'!M13&lt;&gt;"",1,0)</f>
        <v>0</v>
      </c>
      <c r="AC122" s="90">
        <f>IF('3 回転'!R13&lt;&gt;"",1,0)</f>
        <v>0</v>
      </c>
      <c r="AD122" s="90">
        <f>IF('3 回転'!T13&lt;&gt;"",1,0)</f>
        <v>0</v>
      </c>
      <c r="AE122" s="90">
        <f>IF('4 回転'!D13&lt;&gt;"",1,0)</f>
        <v>0</v>
      </c>
      <c r="AF122" s="90">
        <f>IF('4 回転'!F13&lt;&gt;"",1,0)</f>
        <v>0</v>
      </c>
      <c r="AG122" s="90">
        <f>IF('4 回転'!K13&lt;&gt;"",1,0)</f>
        <v>0</v>
      </c>
      <c r="AH122" s="90">
        <f>IF('4 回転'!M13&lt;&gt;"",1,0)</f>
        <v>0</v>
      </c>
      <c r="AI122" s="90">
        <f>IF('4 回転'!R13&lt;&gt;"",1,0)</f>
        <v>0</v>
      </c>
      <c r="AJ122" s="90">
        <f>IF('4 回転'!T13&lt;&gt;"",1,0)</f>
        <v>0</v>
      </c>
      <c r="AK122" s="90">
        <f>IF('5 回転'!D13&lt;&gt;"",1,0)</f>
        <v>0</v>
      </c>
      <c r="AL122" s="90">
        <f>IF('5 回転'!F13&lt;&gt;"",1,0)</f>
        <v>0</v>
      </c>
      <c r="AM122" s="90">
        <f>IF('5 回転'!K13&lt;&gt;"",1,0)</f>
        <v>0</v>
      </c>
      <c r="AN122" s="90">
        <f>IF('5 回転'!M13&lt;&gt;"",1,0)</f>
        <v>0</v>
      </c>
      <c r="AO122" s="90">
        <f>IF('5 回転'!R13&lt;&gt;"",1,0)</f>
        <v>0</v>
      </c>
      <c r="AP122" s="90">
        <f>IF('5 回転'!T13&lt;&gt;"",1,0)</f>
        <v>0</v>
      </c>
    </row>
    <row r="123" spans="2:42" ht="19.5" hidden="1" customHeight="1" x14ac:dyDescent="0.15">
      <c r="J123" s="90"/>
      <c r="L123" s="90" t="s">
        <v>95</v>
      </c>
      <c r="M123" s="90">
        <f>IF('1 回転'!D15&lt;&gt;"",1,0)</f>
        <v>0</v>
      </c>
      <c r="N123" s="90">
        <f>IF('1 回転'!F15&lt;&gt;"",1,0)</f>
        <v>0</v>
      </c>
      <c r="O123" s="90">
        <f>IF('1 回転'!K15&lt;&gt;"",1,0)</f>
        <v>0</v>
      </c>
      <c r="P123" s="90">
        <f>IF('1 回転'!M15&lt;&gt;"",1,0)</f>
        <v>0</v>
      </c>
      <c r="Q123" s="90">
        <f>IF('1 回転'!R15&lt;&gt;"",1,0)</f>
        <v>0</v>
      </c>
      <c r="R123" s="90">
        <f>IF('1 回転'!T15&lt;&gt;"",1,0)</f>
        <v>0</v>
      </c>
      <c r="S123" s="90">
        <f>IF('2 回転'!D15&lt;&gt;"",1,0)</f>
        <v>0</v>
      </c>
      <c r="T123" s="90">
        <f>IF('2 回転'!F15&lt;&gt;"",1,0)</f>
        <v>0</v>
      </c>
      <c r="U123" s="90">
        <f>IF('2 回転'!K15&lt;&gt;"",1,0)</f>
        <v>0</v>
      </c>
      <c r="V123" s="90">
        <f>IF('2 回転'!M15&lt;&gt;"",1,0)</f>
        <v>0</v>
      </c>
      <c r="W123" s="90">
        <f>IF('2 回転'!R15&lt;&gt;"",1,0)</f>
        <v>0</v>
      </c>
      <c r="X123" s="90">
        <f>IF('2 回転'!T15&lt;&gt;"",1,0)</f>
        <v>0</v>
      </c>
      <c r="Y123" s="90">
        <f>IF('3 回転'!D15&lt;&gt;"",1,0)</f>
        <v>0</v>
      </c>
      <c r="Z123" s="90">
        <f>IF('3 回転'!F15&lt;&gt;"",1,0)</f>
        <v>0</v>
      </c>
      <c r="AA123" s="90">
        <f>IF('3 回転'!K15&lt;&gt;"",1,0)</f>
        <v>0</v>
      </c>
      <c r="AB123" s="90">
        <f>IF('3 回転'!M15&lt;&gt;"",1,0)</f>
        <v>0</v>
      </c>
      <c r="AC123" s="90">
        <f>IF('3 回転'!R15&lt;&gt;"",1,0)</f>
        <v>0</v>
      </c>
      <c r="AD123" s="90">
        <f>IF('3 回転'!T15&lt;&gt;"",1,0)</f>
        <v>0</v>
      </c>
      <c r="AE123" s="90">
        <f>IF('4 回転'!D15&lt;&gt;"",1,0)</f>
        <v>0</v>
      </c>
      <c r="AF123" s="90">
        <f>IF('4 回転'!F15&lt;&gt;"",1,0)</f>
        <v>0</v>
      </c>
      <c r="AG123" s="90">
        <f>IF('4 回転'!K15&lt;&gt;"",1,0)</f>
        <v>0</v>
      </c>
      <c r="AH123" s="90">
        <f>IF('4 回転'!M15&lt;&gt;"",1,0)</f>
        <v>0</v>
      </c>
      <c r="AI123" s="90">
        <f>IF('4 回転'!R15&lt;&gt;"",1,0)</f>
        <v>0</v>
      </c>
      <c r="AJ123" s="90">
        <f>IF('4 回転'!T15&lt;&gt;"",1,0)</f>
        <v>0</v>
      </c>
      <c r="AK123" s="90">
        <f>IF('5 回転'!D15&lt;&gt;"",1,0)</f>
        <v>0</v>
      </c>
      <c r="AL123" s="90">
        <f>IF('5 回転'!F15&lt;&gt;"",1,0)</f>
        <v>0</v>
      </c>
      <c r="AM123" s="90">
        <f>IF('5 回転'!K15&lt;&gt;"",1,0)</f>
        <v>0</v>
      </c>
      <c r="AN123" s="90">
        <f>IF('5 回転'!M15&lt;&gt;"",1,0)</f>
        <v>0</v>
      </c>
      <c r="AO123" s="90">
        <f>IF('5 回転'!R15&lt;&gt;"",1,0)</f>
        <v>0</v>
      </c>
      <c r="AP123" s="90">
        <f>IF('5 回転'!T15&lt;&gt;"",1,0)</f>
        <v>0</v>
      </c>
    </row>
    <row r="124" spans="2:42" ht="19.5" hidden="1" customHeight="1" x14ac:dyDescent="0.15">
      <c r="J124" s="90"/>
      <c r="L124" s="90" t="s">
        <v>96</v>
      </c>
      <c r="M124" s="90">
        <f>IF('1 回転'!D17&lt;&gt;"",1,0)</f>
        <v>0</v>
      </c>
      <c r="N124" s="90">
        <f>IF('1 回転'!F17&lt;&gt;"",1,0)</f>
        <v>0</v>
      </c>
      <c r="O124" s="90">
        <f>IF('1 回転'!K17&lt;&gt;"",1,0)</f>
        <v>0</v>
      </c>
      <c r="P124" s="90">
        <f>IF('1 回転'!M17&lt;&gt;"",1,0)</f>
        <v>0</v>
      </c>
      <c r="Q124" s="90">
        <f>IF('1 回転'!R17&lt;&gt;"",1,0)</f>
        <v>0</v>
      </c>
      <c r="R124" s="90">
        <f>IF('1 回転'!T17&lt;&gt;"",1,0)</f>
        <v>0</v>
      </c>
      <c r="S124" s="90">
        <f>IF('2 回転'!D17&lt;&gt;"",1,0)</f>
        <v>0</v>
      </c>
      <c r="T124" s="90">
        <f>IF('2 回転'!F17&lt;&gt;"",1,0)</f>
        <v>0</v>
      </c>
      <c r="U124" s="90">
        <f>IF('2 回転'!K17&lt;&gt;"",1,0)</f>
        <v>0</v>
      </c>
      <c r="V124" s="90">
        <f>IF('2 回転'!M17&lt;&gt;"",1,0)</f>
        <v>0</v>
      </c>
      <c r="W124" s="90">
        <f>IF('2 回転'!R17&lt;&gt;"",1,0)</f>
        <v>0</v>
      </c>
      <c r="X124" s="90">
        <f>IF('2 回転'!T17&lt;&gt;"",1,0)</f>
        <v>0</v>
      </c>
      <c r="Y124" s="90">
        <f>IF('3 回転'!D17&lt;&gt;"",1,0)</f>
        <v>0</v>
      </c>
      <c r="Z124" s="90">
        <f>IF('3 回転'!F17&lt;&gt;"",1,0)</f>
        <v>0</v>
      </c>
      <c r="AA124" s="90">
        <f>IF('3 回転'!K17&lt;&gt;"",1,0)</f>
        <v>0</v>
      </c>
      <c r="AB124" s="90">
        <f>IF('3 回転'!M17&lt;&gt;"",1,0)</f>
        <v>0</v>
      </c>
      <c r="AC124" s="90">
        <f>IF('3 回転'!R17&lt;&gt;"",1,0)</f>
        <v>0</v>
      </c>
      <c r="AD124" s="90">
        <f>IF('3 回転'!T17&lt;&gt;"",1,0)</f>
        <v>0</v>
      </c>
      <c r="AE124" s="90">
        <f>IF('4 回転'!D17&lt;&gt;"",1,0)</f>
        <v>0</v>
      </c>
      <c r="AF124" s="90">
        <f>IF('4 回転'!F17&lt;&gt;"",1,0)</f>
        <v>0</v>
      </c>
      <c r="AG124" s="90">
        <f>IF('4 回転'!K17&lt;&gt;"",1,0)</f>
        <v>0</v>
      </c>
      <c r="AH124" s="90">
        <f>IF('4 回転'!M17&lt;&gt;"",1,0)</f>
        <v>0</v>
      </c>
      <c r="AI124" s="90">
        <f>IF('4 回転'!R17&lt;&gt;"",1,0)</f>
        <v>0</v>
      </c>
      <c r="AJ124" s="90">
        <f>IF('4 回転'!T17&lt;&gt;"",1,0)</f>
        <v>0</v>
      </c>
      <c r="AK124" s="90">
        <f>IF('5 回転'!D17&lt;&gt;"",1,0)</f>
        <v>0</v>
      </c>
      <c r="AL124" s="90">
        <f>IF('5 回転'!F17&lt;&gt;"",1,0)</f>
        <v>0</v>
      </c>
      <c r="AM124" s="90">
        <f>IF('5 回転'!K17&lt;&gt;"",1,0)</f>
        <v>0</v>
      </c>
      <c r="AN124" s="90">
        <f>IF('5 回転'!M17&lt;&gt;"",1,0)</f>
        <v>0</v>
      </c>
      <c r="AO124" s="90">
        <f>IF('5 回転'!R17&lt;&gt;"",1,0)</f>
        <v>0</v>
      </c>
      <c r="AP124" s="90">
        <f>IF('5 回転'!T17&lt;&gt;"",1,0)</f>
        <v>0</v>
      </c>
    </row>
    <row r="125" spans="2:42" ht="19.5" hidden="1" customHeight="1" x14ac:dyDescent="0.15">
      <c r="J125" s="90"/>
      <c r="L125" s="90" t="s">
        <v>97</v>
      </c>
      <c r="M125" s="90">
        <f>IF('1 回転'!D19&lt;&gt;"",1,0)</f>
        <v>0</v>
      </c>
      <c r="N125" s="90">
        <f>IF('1 回転'!F19&lt;&gt;"",1,0)</f>
        <v>0</v>
      </c>
      <c r="O125" s="90">
        <f>IF('1 回転'!K19&lt;&gt;"",1,0)</f>
        <v>0</v>
      </c>
      <c r="P125" s="90">
        <f>IF('1 回転'!M19&lt;&gt;"",1,0)</f>
        <v>0</v>
      </c>
      <c r="Q125" s="90">
        <f>IF('1 回転'!R19&lt;&gt;"",1,0)</f>
        <v>0</v>
      </c>
      <c r="R125" s="90">
        <f>IF('1 回転'!T19&lt;&gt;"",1,0)</f>
        <v>0</v>
      </c>
      <c r="S125" s="90">
        <f>IF('2 回転'!D19&lt;&gt;"",1,0)</f>
        <v>0</v>
      </c>
      <c r="T125" s="90">
        <f>IF('2 回転'!F19&lt;&gt;"",1,0)</f>
        <v>0</v>
      </c>
      <c r="U125" s="90">
        <f>IF('2 回転'!K19&lt;&gt;"",1,0)</f>
        <v>0</v>
      </c>
      <c r="V125" s="90">
        <f>IF('2 回転'!M19&lt;&gt;"",1,0)</f>
        <v>0</v>
      </c>
      <c r="W125" s="90">
        <f>IF('2 回転'!R19&lt;&gt;"",1,0)</f>
        <v>0</v>
      </c>
      <c r="X125" s="90">
        <f>IF('2 回転'!T19&lt;&gt;"",1,0)</f>
        <v>0</v>
      </c>
      <c r="Y125" s="90">
        <f>IF('3 回転'!D19&lt;&gt;"",1,0)</f>
        <v>0</v>
      </c>
      <c r="Z125" s="90">
        <f>IF('3 回転'!F19&lt;&gt;"",1,0)</f>
        <v>0</v>
      </c>
      <c r="AA125" s="90">
        <f>IF('3 回転'!K19&lt;&gt;"",1,0)</f>
        <v>0</v>
      </c>
      <c r="AB125" s="90">
        <f>IF('3 回転'!M19&lt;&gt;"",1,0)</f>
        <v>0</v>
      </c>
      <c r="AC125" s="90">
        <f>IF('3 回転'!R19&lt;&gt;"",1,0)</f>
        <v>0</v>
      </c>
      <c r="AD125" s="90">
        <f>IF('3 回転'!T19&lt;&gt;"",1,0)</f>
        <v>0</v>
      </c>
      <c r="AE125" s="90">
        <f>IF('4 回転'!D19&lt;&gt;"",1,0)</f>
        <v>0</v>
      </c>
      <c r="AF125" s="90">
        <f>IF('4 回転'!F19&lt;&gt;"",1,0)</f>
        <v>0</v>
      </c>
      <c r="AG125" s="90">
        <f>IF('4 回転'!K19&lt;&gt;"",1,0)</f>
        <v>0</v>
      </c>
      <c r="AH125" s="90">
        <f>IF('4 回転'!M19&lt;&gt;"",1,0)</f>
        <v>0</v>
      </c>
      <c r="AI125" s="90">
        <f>IF('4 回転'!R19&lt;&gt;"",1,0)</f>
        <v>0</v>
      </c>
      <c r="AJ125" s="90">
        <f>IF('4 回転'!T19&lt;&gt;"",1,0)</f>
        <v>0</v>
      </c>
      <c r="AK125" s="90">
        <f>IF('5 回転'!D19&lt;&gt;"",1,0)</f>
        <v>0</v>
      </c>
      <c r="AL125" s="90">
        <f>IF('5 回転'!F19&lt;&gt;"",1,0)</f>
        <v>0</v>
      </c>
      <c r="AM125" s="90">
        <f>IF('5 回転'!K19&lt;&gt;"",1,0)</f>
        <v>0</v>
      </c>
      <c r="AN125" s="90">
        <f>IF('5 回転'!M19&lt;&gt;"",1,0)</f>
        <v>0</v>
      </c>
      <c r="AO125" s="90">
        <f>IF('5 回転'!R19&lt;&gt;"",1,0)</f>
        <v>0</v>
      </c>
      <c r="AP125" s="90">
        <f>IF('5 回転'!T19&lt;&gt;"",1,0)</f>
        <v>0</v>
      </c>
    </row>
    <row r="126" spans="2:42" ht="19.5" hidden="1" customHeight="1" x14ac:dyDescent="0.15">
      <c r="J126" s="90"/>
      <c r="L126" s="90" t="s">
        <v>98</v>
      </c>
      <c r="M126" s="90">
        <f>IF('1 回転'!D21&lt;&gt;"",1,0)</f>
        <v>0</v>
      </c>
      <c r="N126" s="90">
        <f>IF('1 回転'!F21&lt;&gt;"",1,0)</f>
        <v>0</v>
      </c>
      <c r="O126" s="90">
        <f>IF('1 回転'!K21&lt;&gt;"",1,0)</f>
        <v>0</v>
      </c>
      <c r="P126" s="90">
        <f>IF('1 回転'!M21&lt;&gt;"",1,0)</f>
        <v>0</v>
      </c>
      <c r="Q126" s="90">
        <f>IF('1 回転'!R21&lt;&gt;"",1,0)</f>
        <v>0</v>
      </c>
      <c r="R126" s="90">
        <f>IF('1 回転'!T21&lt;&gt;"",1,0)</f>
        <v>0</v>
      </c>
      <c r="S126" s="90">
        <f>IF('2 回転'!D21&lt;&gt;"",1,0)</f>
        <v>0</v>
      </c>
      <c r="T126" s="90">
        <f>IF('2 回転'!F21&lt;&gt;"",1,0)</f>
        <v>0</v>
      </c>
      <c r="U126" s="90">
        <f>IF('2 回転'!K21&lt;&gt;"",1,0)</f>
        <v>0</v>
      </c>
      <c r="V126" s="90">
        <f>IF('2 回転'!M21&lt;&gt;"",1,0)</f>
        <v>0</v>
      </c>
      <c r="W126" s="90">
        <f>IF('2 回転'!R21&lt;&gt;"",1,0)</f>
        <v>0</v>
      </c>
      <c r="X126" s="90">
        <f>IF('2 回転'!T21&lt;&gt;"",1,0)</f>
        <v>0</v>
      </c>
      <c r="Y126" s="90">
        <f>IF('3 回転'!D21&lt;&gt;"",1,0)</f>
        <v>0</v>
      </c>
      <c r="Z126" s="90">
        <f>IF('3 回転'!F21&lt;&gt;"",1,0)</f>
        <v>0</v>
      </c>
      <c r="AA126" s="90">
        <f>IF('3 回転'!K21&lt;&gt;"",1,0)</f>
        <v>0</v>
      </c>
      <c r="AB126" s="90">
        <f>IF('3 回転'!M21&lt;&gt;"",1,0)</f>
        <v>0</v>
      </c>
      <c r="AC126" s="90">
        <f>IF('3 回転'!R21&lt;&gt;"",1,0)</f>
        <v>0</v>
      </c>
      <c r="AD126" s="90">
        <f>IF('3 回転'!T21&lt;&gt;"",1,0)</f>
        <v>0</v>
      </c>
      <c r="AE126" s="90">
        <f>IF('4 回転'!D21&lt;&gt;"",1,0)</f>
        <v>0</v>
      </c>
      <c r="AF126" s="90">
        <f>IF('4 回転'!F21&lt;&gt;"",1,0)</f>
        <v>0</v>
      </c>
      <c r="AG126" s="90">
        <f>IF('4 回転'!K21&lt;&gt;"",1,0)</f>
        <v>0</v>
      </c>
      <c r="AH126" s="90">
        <f>IF('4 回転'!M21&lt;&gt;"",1,0)</f>
        <v>0</v>
      </c>
      <c r="AI126" s="90">
        <f>IF('4 回転'!R21&lt;&gt;"",1,0)</f>
        <v>0</v>
      </c>
      <c r="AJ126" s="90">
        <f>IF('4 回転'!T21&lt;&gt;"",1,0)</f>
        <v>0</v>
      </c>
      <c r="AK126" s="90">
        <f>IF('5 回転'!D21&lt;&gt;"",1,0)</f>
        <v>0</v>
      </c>
      <c r="AL126" s="90">
        <f>IF('5 回転'!F21&lt;&gt;"",1,0)</f>
        <v>0</v>
      </c>
      <c r="AM126" s="90">
        <f>IF('5 回転'!K21&lt;&gt;"",1,0)</f>
        <v>0</v>
      </c>
      <c r="AN126" s="90">
        <f>IF('5 回転'!M21&lt;&gt;"",1,0)</f>
        <v>0</v>
      </c>
      <c r="AO126" s="90">
        <f>IF('5 回転'!R21&lt;&gt;"",1,0)</f>
        <v>0</v>
      </c>
      <c r="AP126" s="90">
        <f>IF('5 回転'!T21&lt;&gt;"",1,0)</f>
        <v>0</v>
      </c>
    </row>
    <row r="127" spans="2:42" ht="19.5" hidden="1" customHeight="1" x14ac:dyDescent="0.15">
      <c r="J127" s="90"/>
      <c r="L127" s="90" t="s">
        <v>99</v>
      </c>
      <c r="M127" s="90">
        <f>IF('1 回転'!D23&lt;&gt;"",1,0)</f>
        <v>0</v>
      </c>
      <c r="N127" s="90">
        <f>IF('1 回転'!F23&lt;&gt;"",1,0)</f>
        <v>0</v>
      </c>
      <c r="O127" s="90">
        <f>IF('1 回転'!K23&lt;&gt;"",1,0)</f>
        <v>0</v>
      </c>
      <c r="P127" s="90">
        <f>IF('1 回転'!M23&lt;&gt;"",1,0)</f>
        <v>0</v>
      </c>
      <c r="Q127" s="90">
        <f>IF('1 回転'!R23&lt;&gt;"",1,0)</f>
        <v>0</v>
      </c>
      <c r="R127" s="90">
        <f>IF('1 回転'!T23&lt;&gt;"",1,0)</f>
        <v>0</v>
      </c>
      <c r="S127" s="90">
        <f>IF('2 回転'!D23&lt;&gt;"",1,0)</f>
        <v>0</v>
      </c>
      <c r="T127" s="90">
        <f>IF('2 回転'!F23&lt;&gt;"",1,0)</f>
        <v>0</v>
      </c>
      <c r="U127" s="90">
        <f>IF('2 回転'!K23&lt;&gt;"",1,0)</f>
        <v>0</v>
      </c>
      <c r="V127" s="90">
        <f>IF('2 回転'!M23&lt;&gt;"",1,0)</f>
        <v>0</v>
      </c>
      <c r="W127" s="90">
        <f>IF('2 回転'!R23&lt;&gt;"",1,0)</f>
        <v>0</v>
      </c>
      <c r="X127" s="90">
        <f>IF('2 回転'!T23&lt;&gt;"",1,0)</f>
        <v>0</v>
      </c>
      <c r="Y127" s="90">
        <f>IF('3 回転'!D23&lt;&gt;"",1,0)</f>
        <v>0</v>
      </c>
      <c r="Z127" s="90">
        <f>IF('3 回転'!F23&lt;&gt;"",1,0)</f>
        <v>0</v>
      </c>
      <c r="AA127" s="90">
        <f>IF('3 回転'!K23&lt;&gt;"",1,0)</f>
        <v>0</v>
      </c>
      <c r="AB127" s="90">
        <f>IF('3 回転'!M23&lt;&gt;"",1,0)</f>
        <v>0</v>
      </c>
      <c r="AC127" s="90">
        <f>IF('3 回転'!R23&lt;&gt;"",1,0)</f>
        <v>0</v>
      </c>
      <c r="AD127" s="90">
        <f>IF('3 回転'!T23&lt;&gt;"",1,0)</f>
        <v>0</v>
      </c>
      <c r="AE127" s="90">
        <f>IF('4 回転'!D23&lt;&gt;"",1,0)</f>
        <v>0</v>
      </c>
      <c r="AF127" s="90">
        <f>IF('4 回転'!F23&lt;&gt;"",1,0)</f>
        <v>0</v>
      </c>
      <c r="AG127" s="90">
        <f>IF('4 回転'!K23&lt;&gt;"",1,0)</f>
        <v>0</v>
      </c>
      <c r="AH127" s="90">
        <f>IF('4 回転'!M23&lt;&gt;"",1,0)</f>
        <v>0</v>
      </c>
      <c r="AI127" s="90">
        <f>IF('4 回転'!R23&lt;&gt;"",1,0)</f>
        <v>0</v>
      </c>
      <c r="AJ127" s="90">
        <f>IF('4 回転'!T23&lt;&gt;"",1,0)</f>
        <v>0</v>
      </c>
      <c r="AK127" s="90">
        <f>IF('5 回転'!D23&lt;&gt;"",1,0)</f>
        <v>0</v>
      </c>
      <c r="AL127" s="90">
        <f>IF('5 回転'!F23&lt;&gt;"",1,0)</f>
        <v>0</v>
      </c>
      <c r="AM127" s="90">
        <f>IF('5 回転'!K23&lt;&gt;"",1,0)</f>
        <v>0</v>
      </c>
      <c r="AN127" s="90">
        <f>IF('5 回転'!M23&lt;&gt;"",1,0)</f>
        <v>0</v>
      </c>
      <c r="AO127" s="90">
        <f>IF('5 回転'!R23&lt;&gt;"",1,0)</f>
        <v>0</v>
      </c>
      <c r="AP127" s="90">
        <f>IF('5 回転'!T23&lt;&gt;"",1,0)</f>
        <v>0</v>
      </c>
    </row>
    <row r="128" spans="2:42" ht="19.5" hidden="1" customHeight="1" x14ac:dyDescent="0.15">
      <c r="J128" s="90"/>
      <c r="L128" s="90" t="s">
        <v>100</v>
      </c>
      <c r="M128" s="90">
        <f>IF('1 回転'!D25&lt;&gt;"",1,0)</f>
        <v>0</v>
      </c>
      <c r="N128" s="90">
        <f>IF('1 回転'!F25&lt;&gt;"",1,0)</f>
        <v>0</v>
      </c>
      <c r="O128" s="90">
        <f>IF('1 回転'!K25&lt;&gt;"",1,0)</f>
        <v>0</v>
      </c>
      <c r="P128" s="90">
        <f>IF('1 回転'!M25&lt;&gt;"",1,0)</f>
        <v>0</v>
      </c>
      <c r="Q128" s="90">
        <f>IF('1 回転'!R25&lt;&gt;"",1,0)</f>
        <v>0</v>
      </c>
      <c r="R128" s="90">
        <f>IF('1 回転'!T25&lt;&gt;"",1,0)</f>
        <v>0</v>
      </c>
      <c r="S128" s="90">
        <f>IF('2 回転'!D25&lt;&gt;"",1,0)</f>
        <v>0</v>
      </c>
      <c r="T128" s="90">
        <f>IF('2 回転'!F25&lt;&gt;"",1,0)</f>
        <v>0</v>
      </c>
      <c r="U128" s="90">
        <f>IF('2 回転'!K25&lt;&gt;"",1,0)</f>
        <v>0</v>
      </c>
      <c r="V128" s="90">
        <f>IF('2 回転'!M25&lt;&gt;"",1,0)</f>
        <v>0</v>
      </c>
      <c r="W128" s="90">
        <f>IF('2 回転'!R25&lt;&gt;"",1,0)</f>
        <v>0</v>
      </c>
      <c r="X128" s="90">
        <f>IF('2 回転'!T25&lt;&gt;"",1,0)</f>
        <v>0</v>
      </c>
      <c r="Y128" s="90">
        <f>IF('3 回転'!D25&lt;&gt;"",1,0)</f>
        <v>0</v>
      </c>
      <c r="Z128" s="90">
        <f>IF('3 回転'!F25&lt;&gt;"",1,0)</f>
        <v>0</v>
      </c>
      <c r="AA128" s="90">
        <f>IF('3 回転'!K25&lt;&gt;"",1,0)</f>
        <v>0</v>
      </c>
      <c r="AB128" s="90">
        <f>IF('3 回転'!M25&lt;&gt;"",1,0)</f>
        <v>0</v>
      </c>
      <c r="AC128" s="90">
        <f>IF('3 回転'!R25&lt;&gt;"",1,0)</f>
        <v>0</v>
      </c>
      <c r="AD128" s="90">
        <f>IF('3 回転'!T25&lt;&gt;"",1,0)</f>
        <v>0</v>
      </c>
      <c r="AE128" s="90">
        <f>IF('4 回転'!D25&lt;&gt;"",1,0)</f>
        <v>0</v>
      </c>
      <c r="AF128" s="90">
        <f>IF('4 回転'!F25&lt;&gt;"",1,0)</f>
        <v>0</v>
      </c>
      <c r="AG128" s="90">
        <f>IF('4 回転'!K25&lt;&gt;"",1,0)</f>
        <v>0</v>
      </c>
      <c r="AH128" s="90">
        <f>IF('4 回転'!M25&lt;&gt;"",1,0)</f>
        <v>0</v>
      </c>
      <c r="AI128" s="90">
        <f>IF('4 回転'!R25&lt;&gt;"",1,0)</f>
        <v>0</v>
      </c>
      <c r="AJ128" s="90">
        <f>IF('4 回転'!T25&lt;&gt;"",1,0)</f>
        <v>0</v>
      </c>
      <c r="AK128" s="90">
        <f>IF('5 回転'!D25&lt;&gt;"",1,0)</f>
        <v>0</v>
      </c>
      <c r="AL128" s="90">
        <f>IF('5 回転'!F25&lt;&gt;"",1,0)</f>
        <v>0</v>
      </c>
      <c r="AM128" s="90">
        <f>IF('5 回転'!K25&lt;&gt;"",1,0)</f>
        <v>0</v>
      </c>
      <c r="AN128" s="90">
        <f>IF('5 回転'!M25&lt;&gt;"",1,0)</f>
        <v>0</v>
      </c>
      <c r="AO128" s="90">
        <f>IF('5 回転'!R25&lt;&gt;"",1,0)</f>
        <v>0</v>
      </c>
      <c r="AP128" s="90">
        <f>IF('5 回転'!T25&lt;&gt;"",1,0)</f>
        <v>0</v>
      </c>
    </row>
    <row r="129" spans="10:42" ht="19.5" hidden="1" customHeight="1" x14ac:dyDescent="0.15">
      <c r="J129" s="90"/>
      <c r="L129" s="90" t="s">
        <v>101</v>
      </c>
      <c r="M129" s="90">
        <f>IF('1 回転'!D27&lt;&gt;"",1,0)</f>
        <v>0</v>
      </c>
      <c r="N129" s="90">
        <f>IF('1 回転'!F27&lt;&gt;"",1,0)</f>
        <v>0</v>
      </c>
      <c r="O129" s="90">
        <f>IF('1 回転'!K27&lt;&gt;"",1,0)</f>
        <v>0</v>
      </c>
      <c r="P129" s="90">
        <f>IF('1 回転'!M27&lt;&gt;"",1,0)</f>
        <v>0</v>
      </c>
      <c r="Q129" s="90">
        <f>IF('1 回転'!R27&lt;&gt;"",1,0)</f>
        <v>0</v>
      </c>
      <c r="R129" s="90">
        <f>IF('1 回転'!T27&lt;&gt;"",1,0)</f>
        <v>0</v>
      </c>
      <c r="S129" s="90">
        <f>IF('2 回転'!D27&lt;&gt;"",1,0)</f>
        <v>0</v>
      </c>
      <c r="T129" s="90">
        <f>IF('2 回転'!F27&lt;&gt;"",1,0)</f>
        <v>0</v>
      </c>
      <c r="U129" s="90">
        <f>IF('2 回転'!K27&lt;&gt;"",1,0)</f>
        <v>0</v>
      </c>
      <c r="V129" s="90">
        <f>IF('2 回転'!M27&lt;&gt;"",1,0)</f>
        <v>0</v>
      </c>
      <c r="W129" s="90">
        <f>IF('2 回転'!R27&lt;&gt;"",1,0)</f>
        <v>0</v>
      </c>
      <c r="X129" s="90">
        <f>IF('2 回転'!T27&lt;&gt;"",1,0)</f>
        <v>0</v>
      </c>
      <c r="Y129" s="90">
        <f>IF('3 回転'!D27&lt;&gt;"",1,0)</f>
        <v>0</v>
      </c>
      <c r="Z129" s="90">
        <f>IF('3 回転'!F27&lt;&gt;"",1,0)</f>
        <v>0</v>
      </c>
      <c r="AA129" s="90">
        <f>IF('3 回転'!K27&lt;&gt;"",1,0)</f>
        <v>0</v>
      </c>
      <c r="AB129" s="90">
        <f>IF('3 回転'!M27&lt;&gt;"",1,0)</f>
        <v>0</v>
      </c>
      <c r="AC129" s="90">
        <f>IF('3 回転'!R27&lt;&gt;"",1,0)</f>
        <v>0</v>
      </c>
      <c r="AD129" s="90">
        <f>IF('3 回転'!T27&lt;&gt;"",1,0)</f>
        <v>0</v>
      </c>
      <c r="AE129" s="90">
        <f>IF('4 回転'!D27&lt;&gt;"",1,0)</f>
        <v>0</v>
      </c>
      <c r="AF129" s="90">
        <f>IF('4 回転'!F27&lt;&gt;"",1,0)</f>
        <v>0</v>
      </c>
      <c r="AG129" s="90">
        <f>IF('4 回転'!K27&lt;&gt;"",1,0)</f>
        <v>0</v>
      </c>
      <c r="AH129" s="90">
        <f>IF('4 回転'!M27&lt;&gt;"",1,0)</f>
        <v>0</v>
      </c>
      <c r="AI129" s="90">
        <f>IF('4 回転'!R27&lt;&gt;"",1,0)</f>
        <v>0</v>
      </c>
      <c r="AJ129" s="90">
        <f>IF('4 回転'!T27&lt;&gt;"",1,0)</f>
        <v>0</v>
      </c>
      <c r="AK129" s="90">
        <f>IF('5 回転'!D27&lt;&gt;"",1,0)</f>
        <v>0</v>
      </c>
      <c r="AL129" s="90">
        <f>IF('5 回転'!F27&lt;&gt;"",1,0)</f>
        <v>0</v>
      </c>
      <c r="AM129" s="90">
        <f>IF('5 回転'!K27&lt;&gt;"",1,0)</f>
        <v>0</v>
      </c>
      <c r="AN129" s="90">
        <f>IF('5 回転'!M27&lt;&gt;"",1,0)</f>
        <v>0</v>
      </c>
      <c r="AO129" s="90">
        <f>IF('5 回転'!R27&lt;&gt;"",1,0)</f>
        <v>0</v>
      </c>
      <c r="AP129" s="90">
        <f>IF('5 回転'!T27&lt;&gt;"",1,0)</f>
        <v>0</v>
      </c>
    </row>
    <row r="130" spans="10:42" ht="19.5" hidden="1" customHeight="1" x14ac:dyDescent="0.15">
      <c r="J130" s="90"/>
      <c r="L130" s="90" t="s">
        <v>102</v>
      </c>
      <c r="M130" s="90">
        <f>IF('1 回転'!D29&lt;&gt;"",1,0)</f>
        <v>0</v>
      </c>
      <c r="N130" s="90">
        <f>IF('1 回転'!F29&lt;&gt;"",1,0)</f>
        <v>0</v>
      </c>
      <c r="O130" s="90">
        <f>IF('1 回転'!K29&lt;&gt;"",1,0)</f>
        <v>0</v>
      </c>
      <c r="P130" s="90">
        <f>IF('1 回転'!M29&lt;&gt;"",1,0)</f>
        <v>0</v>
      </c>
      <c r="Q130" s="90">
        <f>IF('1 回転'!R29&lt;&gt;"",1,0)</f>
        <v>0</v>
      </c>
      <c r="R130" s="90">
        <f>IF('1 回転'!T29&lt;&gt;"",1,0)</f>
        <v>0</v>
      </c>
      <c r="S130" s="90">
        <f>IF('2 回転'!D29&lt;&gt;"",1,0)</f>
        <v>0</v>
      </c>
      <c r="T130" s="90">
        <f>IF('2 回転'!F29&lt;&gt;"",1,0)</f>
        <v>0</v>
      </c>
      <c r="U130" s="90">
        <f>IF('2 回転'!K29&lt;&gt;"",1,0)</f>
        <v>0</v>
      </c>
      <c r="V130" s="90">
        <f>IF('2 回転'!M29&lt;&gt;"",1,0)</f>
        <v>0</v>
      </c>
      <c r="W130" s="90">
        <f>IF('2 回転'!R29&lt;&gt;"",1,0)</f>
        <v>0</v>
      </c>
      <c r="X130" s="90">
        <f>IF('2 回転'!T29&lt;&gt;"",1,0)</f>
        <v>0</v>
      </c>
      <c r="Y130" s="90">
        <f>IF('3 回転'!D29&lt;&gt;"",1,0)</f>
        <v>0</v>
      </c>
      <c r="Z130" s="90">
        <f>IF('3 回転'!F29&lt;&gt;"",1,0)</f>
        <v>0</v>
      </c>
      <c r="AA130" s="90">
        <f>IF('3 回転'!K29&lt;&gt;"",1,0)</f>
        <v>0</v>
      </c>
      <c r="AB130" s="90">
        <f>IF('3 回転'!M29&lt;&gt;"",1,0)</f>
        <v>0</v>
      </c>
      <c r="AC130" s="90">
        <f>IF('3 回転'!R29&lt;&gt;"",1,0)</f>
        <v>0</v>
      </c>
      <c r="AD130" s="90">
        <f>IF('3 回転'!T29&lt;&gt;"",1,0)</f>
        <v>0</v>
      </c>
      <c r="AE130" s="90">
        <f>IF('4 回転'!D29&lt;&gt;"",1,0)</f>
        <v>0</v>
      </c>
      <c r="AF130" s="90">
        <f>IF('4 回転'!F29&lt;&gt;"",1,0)</f>
        <v>0</v>
      </c>
      <c r="AG130" s="90">
        <f>IF('4 回転'!K29&lt;&gt;"",1,0)</f>
        <v>0</v>
      </c>
      <c r="AH130" s="90">
        <f>IF('4 回転'!M29&lt;&gt;"",1,0)</f>
        <v>0</v>
      </c>
      <c r="AI130" s="90">
        <f>IF('4 回転'!R29&lt;&gt;"",1,0)</f>
        <v>0</v>
      </c>
      <c r="AJ130" s="90">
        <f>IF('4 回転'!T29&lt;&gt;"",1,0)</f>
        <v>0</v>
      </c>
      <c r="AK130" s="90">
        <f>IF('5 回転'!D29&lt;&gt;"",1,0)</f>
        <v>0</v>
      </c>
      <c r="AL130" s="90">
        <f>IF('5 回転'!F29&lt;&gt;"",1,0)</f>
        <v>0</v>
      </c>
      <c r="AM130" s="90">
        <f>IF('5 回転'!K29&lt;&gt;"",1,0)</f>
        <v>0</v>
      </c>
      <c r="AN130" s="90">
        <f>IF('5 回転'!M29&lt;&gt;"",1,0)</f>
        <v>0</v>
      </c>
      <c r="AO130" s="90">
        <f>IF('5 回転'!R29&lt;&gt;"",1,0)</f>
        <v>0</v>
      </c>
      <c r="AP130" s="90">
        <f>IF('5 回転'!T29&lt;&gt;"",1,0)</f>
        <v>0</v>
      </c>
    </row>
    <row r="131" spans="10:42" ht="19.5" hidden="1" customHeight="1" x14ac:dyDescent="0.15">
      <c r="J131" s="90"/>
      <c r="L131" s="90" t="s">
        <v>103</v>
      </c>
      <c r="M131" s="90">
        <f>IF('1 回転'!D31&lt;&gt;"",1,0)</f>
        <v>0</v>
      </c>
      <c r="N131" s="90">
        <f>IF('1 回転'!F31&lt;&gt;"",1,0)</f>
        <v>0</v>
      </c>
      <c r="O131" s="90">
        <f>IF('1 回転'!K31&lt;&gt;"",1,0)</f>
        <v>0</v>
      </c>
      <c r="P131" s="90">
        <f>IF('1 回転'!M31&lt;&gt;"",1,0)</f>
        <v>0</v>
      </c>
      <c r="Q131" s="90">
        <f>IF('1 回転'!R31&lt;&gt;"",1,0)</f>
        <v>0</v>
      </c>
      <c r="R131" s="90">
        <f>IF('1 回転'!T31&lt;&gt;"",1,0)</f>
        <v>0</v>
      </c>
      <c r="S131" s="90">
        <f>IF('2 回転'!D31&lt;&gt;"",1,0)</f>
        <v>0</v>
      </c>
      <c r="T131" s="90">
        <f>IF('2 回転'!F31&lt;&gt;"",1,0)</f>
        <v>0</v>
      </c>
      <c r="U131" s="90">
        <f>IF('2 回転'!K31&lt;&gt;"",1,0)</f>
        <v>0</v>
      </c>
      <c r="V131" s="90">
        <f>IF('2 回転'!M31&lt;&gt;"",1,0)</f>
        <v>0</v>
      </c>
      <c r="W131" s="90">
        <f>IF('2 回転'!R31&lt;&gt;"",1,0)</f>
        <v>0</v>
      </c>
      <c r="X131" s="90">
        <f>IF('2 回転'!T31&lt;&gt;"",1,0)</f>
        <v>0</v>
      </c>
      <c r="Y131" s="90">
        <f>IF('3 回転'!D31&lt;&gt;"",1,0)</f>
        <v>0</v>
      </c>
      <c r="Z131" s="90">
        <f>IF('3 回転'!F31&lt;&gt;"",1,0)</f>
        <v>0</v>
      </c>
      <c r="AA131" s="90">
        <f>IF('3 回転'!K31&lt;&gt;"",1,0)</f>
        <v>0</v>
      </c>
      <c r="AB131" s="90">
        <f>IF('3 回転'!M31&lt;&gt;"",1,0)</f>
        <v>0</v>
      </c>
      <c r="AC131" s="90">
        <f>IF('3 回転'!R31&lt;&gt;"",1,0)</f>
        <v>0</v>
      </c>
      <c r="AD131" s="90">
        <f>IF('3 回転'!T31&lt;&gt;"",1,0)</f>
        <v>0</v>
      </c>
      <c r="AE131" s="90">
        <f>IF('4 回転'!D31&lt;&gt;"",1,0)</f>
        <v>0</v>
      </c>
      <c r="AF131" s="90">
        <f>IF('4 回転'!F31&lt;&gt;"",1,0)</f>
        <v>0</v>
      </c>
      <c r="AG131" s="90">
        <f>IF('4 回転'!K31&lt;&gt;"",1,0)</f>
        <v>0</v>
      </c>
      <c r="AH131" s="90">
        <f>IF('4 回転'!M31&lt;&gt;"",1,0)</f>
        <v>0</v>
      </c>
      <c r="AI131" s="90">
        <f>IF('4 回転'!R31&lt;&gt;"",1,0)</f>
        <v>0</v>
      </c>
      <c r="AJ131" s="90">
        <f>IF('4 回転'!T31&lt;&gt;"",1,0)</f>
        <v>0</v>
      </c>
      <c r="AK131" s="90">
        <f>IF('5 回転'!D31&lt;&gt;"",1,0)</f>
        <v>0</v>
      </c>
      <c r="AL131" s="90">
        <f>IF('5 回転'!F31&lt;&gt;"",1,0)</f>
        <v>0</v>
      </c>
      <c r="AM131" s="90">
        <f>IF('5 回転'!K31&lt;&gt;"",1,0)</f>
        <v>0</v>
      </c>
      <c r="AN131" s="90">
        <f>IF('5 回転'!M31&lt;&gt;"",1,0)</f>
        <v>0</v>
      </c>
      <c r="AO131" s="90">
        <f>IF('5 回転'!R31&lt;&gt;"",1,0)</f>
        <v>0</v>
      </c>
      <c r="AP131" s="90">
        <f>IF('5 回転'!T31&lt;&gt;"",1,0)</f>
        <v>0</v>
      </c>
    </row>
    <row r="132" spans="10:42" ht="19.5" hidden="1" customHeight="1" x14ac:dyDescent="0.15">
      <c r="J132" s="90"/>
      <c r="L132" s="90" t="s">
        <v>104</v>
      </c>
      <c r="M132" s="90">
        <f>IF('1 回転'!D33&lt;&gt;"",1,0)</f>
        <v>0</v>
      </c>
      <c r="N132" s="90">
        <f>IF('1 回転'!F33&lt;&gt;"",1,0)</f>
        <v>0</v>
      </c>
      <c r="O132" s="90">
        <f>IF('1 回転'!K33&lt;&gt;"",1,0)</f>
        <v>0</v>
      </c>
      <c r="P132" s="90">
        <f>IF('1 回転'!M33&lt;&gt;"",1,0)</f>
        <v>0</v>
      </c>
      <c r="Q132" s="90">
        <f>IF('1 回転'!R33&lt;&gt;"",1,0)</f>
        <v>0</v>
      </c>
      <c r="R132" s="90">
        <f>IF('1 回転'!T33&lt;&gt;"",1,0)</f>
        <v>0</v>
      </c>
      <c r="S132" s="90">
        <f>IF('2 回転'!D33&lt;&gt;"",1,0)</f>
        <v>0</v>
      </c>
      <c r="T132" s="90">
        <f>IF('2 回転'!F33&lt;&gt;"",1,0)</f>
        <v>0</v>
      </c>
      <c r="U132" s="90">
        <f>IF('2 回転'!K33&lt;&gt;"",1,0)</f>
        <v>0</v>
      </c>
      <c r="V132" s="90">
        <f>IF('2 回転'!M33&lt;&gt;"",1,0)</f>
        <v>0</v>
      </c>
      <c r="W132" s="90">
        <f>IF('2 回転'!R33&lt;&gt;"",1,0)</f>
        <v>0</v>
      </c>
      <c r="X132" s="90">
        <f>IF('2 回転'!T33&lt;&gt;"",1,0)</f>
        <v>0</v>
      </c>
      <c r="Y132" s="90">
        <f>IF('3 回転'!D33&lt;&gt;"",1,0)</f>
        <v>0</v>
      </c>
      <c r="Z132" s="90">
        <f>IF('3 回転'!F33&lt;&gt;"",1,0)</f>
        <v>0</v>
      </c>
      <c r="AA132" s="90">
        <f>IF('3 回転'!K33&lt;&gt;"",1,0)</f>
        <v>0</v>
      </c>
      <c r="AB132" s="90">
        <f>IF('3 回転'!M33&lt;&gt;"",1,0)</f>
        <v>0</v>
      </c>
      <c r="AC132" s="90">
        <f>IF('3 回転'!R33&lt;&gt;"",1,0)</f>
        <v>0</v>
      </c>
      <c r="AD132" s="90">
        <f>IF('3 回転'!T33&lt;&gt;"",1,0)</f>
        <v>0</v>
      </c>
      <c r="AE132" s="90">
        <f>IF('4 回転'!D33&lt;&gt;"",1,0)</f>
        <v>0</v>
      </c>
      <c r="AF132" s="90">
        <f>IF('4 回転'!F33&lt;&gt;"",1,0)</f>
        <v>0</v>
      </c>
      <c r="AG132" s="90">
        <f>IF('4 回転'!K33&lt;&gt;"",1,0)</f>
        <v>0</v>
      </c>
      <c r="AH132" s="90">
        <f>IF('4 回転'!M33&lt;&gt;"",1,0)</f>
        <v>0</v>
      </c>
      <c r="AI132" s="90">
        <f>IF('4 回転'!R33&lt;&gt;"",1,0)</f>
        <v>0</v>
      </c>
      <c r="AJ132" s="90">
        <f>IF('4 回転'!T33&lt;&gt;"",1,0)</f>
        <v>0</v>
      </c>
      <c r="AK132" s="90">
        <f>IF('5 回転'!D33&lt;&gt;"",1,0)</f>
        <v>0</v>
      </c>
      <c r="AL132" s="90">
        <f>IF('5 回転'!F33&lt;&gt;"",1,0)</f>
        <v>0</v>
      </c>
      <c r="AM132" s="90">
        <f>IF('5 回転'!K33&lt;&gt;"",1,0)</f>
        <v>0</v>
      </c>
      <c r="AN132" s="90">
        <f>IF('5 回転'!M33&lt;&gt;"",1,0)</f>
        <v>0</v>
      </c>
      <c r="AO132" s="90">
        <f>IF('5 回転'!R33&lt;&gt;"",1,0)</f>
        <v>0</v>
      </c>
      <c r="AP132" s="90">
        <f>IF('5 回転'!T33&lt;&gt;"",1,0)</f>
        <v>0</v>
      </c>
    </row>
    <row r="133" spans="10:42" ht="19.5" hidden="1" customHeight="1" x14ac:dyDescent="0.15">
      <c r="J133" s="90"/>
      <c r="L133" s="90"/>
    </row>
    <row r="134" spans="10:42" ht="19.5" hidden="1" customHeight="1" x14ac:dyDescent="0.15">
      <c r="J134" s="90"/>
      <c r="L134" s="90">
        <v>1</v>
      </c>
      <c r="M134" s="90">
        <v>2</v>
      </c>
      <c r="N134" s="90">
        <v>3</v>
      </c>
      <c r="O134" s="90">
        <v>4</v>
      </c>
      <c r="P134" s="90">
        <v>5</v>
      </c>
      <c r="Q134" s="90">
        <v>6</v>
      </c>
      <c r="R134" s="90">
        <v>7</v>
      </c>
      <c r="S134" s="90">
        <v>8</v>
      </c>
      <c r="T134" s="90">
        <v>9</v>
      </c>
      <c r="U134" s="90">
        <v>10</v>
      </c>
      <c r="V134" s="90">
        <v>11</v>
      </c>
      <c r="W134" s="90">
        <v>12</v>
      </c>
      <c r="X134" s="90">
        <v>13</v>
      </c>
      <c r="Y134" s="90">
        <v>14</v>
      </c>
      <c r="Z134" s="90">
        <v>15</v>
      </c>
      <c r="AA134" s="90">
        <v>16</v>
      </c>
      <c r="AB134" s="90">
        <v>17</v>
      </c>
      <c r="AC134" s="90">
        <v>18</v>
      </c>
      <c r="AD134" s="90">
        <v>19</v>
      </c>
      <c r="AE134" s="90">
        <v>20</v>
      </c>
      <c r="AF134" s="90">
        <v>21</v>
      </c>
      <c r="AG134" s="90">
        <v>22</v>
      </c>
      <c r="AH134" s="90">
        <v>23</v>
      </c>
      <c r="AI134" s="90">
        <v>24</v>
      </c>
      <c r="AJ134" s="90">
        <v>25</v>
      </c>
      <c r="AK134" s="90">
        <v>26</v>
      </c>
      <c r="AL134" s="90">
        <v>27</v>
      </c>
      <c r="AM134" s="90">
        <v>28</v>
      </c>
      <c r="AN134" s="90">
        <v>29</v>
      </c>
      <c r="AO134" s="90">
        <v>30</v>
      </c>
      <c r="AP134" s="90">
        <v>31</v>
      </c>
    </row>
    <row r="135" spans="10:42" ht="19.5" hidden="1" customHeight="1" x14ac:dyDescent="0.15">
      <c r="J135" s="90"/>
      <c r="L135" s="90" t="s">
        <v>105</v>
      </c>
      <c r="M135" s="90" t="s">
        <v>131</v>
      </c>
      <c r="N135" s="90"/>
      <c r="O135" s="90" t="s">
        <v>132</v>
      </c>
      <c r="P135" s="90"/>
      <c r="Q135" s="90" t="s">
        <v>133</v>
      </c>
      <c r="R135" s="90"/>
      <c r="S135" s="90" t="s">
        <v>131</v>
      </c>
      <c r="T135" s="90"/>
      <c r="U135" s="90" t="s">
        <v>132</v>
      </c>
      <c r="V135" s="90"/>
      <c r="W135" s="90" t="s">
        <v>133</v>
      </c>
      <c r="X135" s="90"/>
      <c r="Y135" s="90" t="s">
        <v>131</v>
      </c>
      <c r="Z135" s="90"/>
      <c r="AA135" s="90" t="s">
        <v>132</v>
      </c>
      <c r="AB135" s="90"/>
      <c r="AC135" s="90" t="s">
        <v>133</v>
      </c>
      <c r="AD135" s="90"/>
      <c r="AE135" s="90" t="s">
        <v>131</v>
      </c>
      <c r="AF135" s="90"/>
      <c r="AG135" s="90" t="s">
        <v>132</v>
      </c>
      <c r="AH135" s="90"/>
      <c r="AI135" s="90" t="s">
        <v>133</v>
      </c>
      <c r="AJ135" s="90"/>
      <c r="AK135" s="90" t="s">
        <v>131</v>
      </c>
      <c r="AL135" s="90"/>
      <c r="AM135" s="90" t="s">
        <v>132</v>
      </c>
      <c r="AN135" s="90"/>
      <c r="AO135" s="90" t="s">
        <v>133</v>
      </c>
      <c r="AP135" s="90"/>
    </row>
    <row r="136" spans="10:42" ht="19.5" hidden="1" customHeight="1" x14ac:dyDescent="0.15">
      <c r="J136" s="90"/>
      <c r="L136" s="90"/>
      <c r="M136" s="90" t="s">
        <v>134</v>
      </c>
      <c r="N136" s="90" t="s">
        <v>135</v>
      </c>
      <c r="O136" s="90" t="s">
        <v>134</v>
      </c>
      <c r="P136" s="90" t="s">
        <v>135</v>
      </c>
      <c r="Q136" s="90" t="s">
        <v>134</v>
      </c>
      <c r="R136" s="90" t="s">
        <v>135</v>
      </c>
      <c r="S136" s="90" t="s">
        <v>134</v>
      </c>
      <c r="T136" s="90" t="s">
        <v>135</v>
      </c>
      <c r="U136" s="90" t="s">
        <v>134</v>
      </c>
      <c r="V136" s="90" t="s">
        <v>135</v>
      </c>
      <c r="W136" s="90" t="s">
        <v>134</v>
      </c>
      <c r="X136" s="90" t="s">
        <v>135</v>
      </c>
      <c r="Y136" s="90" t="s">
        <v>134</v>
      </c>
      <c r="Z136" s="90" t="s">
        <v>135</v>
      </c>
      <c r="AA136" s="90" t="s">
        <v>134</v>
      </c>
      <c r="AB136" s="90" t="s">
        <v>135</v>
      </c>
      <c r="AC136" s="90" t="s">
        <v>134</v>
      </c>
      <c r="AD136" s="90" t="s">
        <v>135</v>
      </c>
      <c r="AE136" s="90" t="s">
        <v>134</v>
      </c>
      <c r="AF136" s="90" t="s">
        <v>135</v>
      </c>
      <c r="AG136" s="90" t="s">
        <v>134</v>
      </c>
      <c r="AH136" s="90" t="s">
        <v>135</v>
      </c>
      <c r="AI136" s="90" t="s">
        <v>134</v>
      </c>
      <c r="AJ136" s="90" t="s">
        <v>135</v>
      </c>
      <c r="AK136" s="90" t="s">
        <v>134</v>
      </c>
      <c r="AL136" s="90" t="s">
        <v>135</v>
      </c>
      <c r="AM136" s="90" t="s">
        <v>134</v>
      </c>
      <c r="AN136" s="90" t="s">
        <v>135</v>
      </c>
      <c r="AO136" s="90" t="s">
        <v>134</v>
      </c>
      <c r="AP136" s="90" t="s">
        <v>135</v>
      </c>
    </row>
    <row r="137" spans="10:42" ht="19.5" hidden="1" customHeight="1" x14ac:dyDescent="0.15">
      <c r="J137" s="90"/>
      <c r="L137" s="90">
        <f>メンバー情報!D2</f>
        <v>0</v>
      </c>
      <c r="M137" s="94">
        <f>IFERROR(HLOOKUP($L137,$M$82:$R$85,4,0),0)</f>
        <v>0</v>
      </c>
      <c r="N137" s="94">
        <f>IFERROR(HLOOKUP($L137,$M$83:$R$85,3,0),0)</f>
        <v>0</v>
      </c>
      <c r="O137" s="94">
        <f>IFERROR(HLOOKUP($L137,$M$82:$R$93,12,0),0)</f>
        <v>0</v>
      </c>
      <c r="P137" s="94">
        <f>IFERROR(HLOOKUP($L137,$M$83:$R$93,11,0),0)</f>
        <v>0</v>
      </c>
      <c r="Q137" s="94">
        <f>IFERROR(HLOOKUP($L137,$M$82:$R$116,35,0),0)</f>
        <v>0</v>
      </c>
      <c r="R137" s="94">
        <f>IFERROR(HLOOKUP($L137,$M$83:$R$116,34,0),0)</f>
        <v>0</v>
      </c>
      <c r="S137" s="94">
        <f t="shared" ref="S137:S142" si="78">IFERROR(HLOOKUP($L137,$S$82:$X$85,4,0),0)</f>
        <v>0</v>
      </c>
      <c r="T137" s="94">
        <f t="shared" ref="T137:T142" si="79">IFERROR(HLOOKUP($L137,$S$83:$X$85,3,0),0)</f>
        <v>0</v>
      </c>
      <c r="U137" s="94">
        <f t="shared" ref="U137:U142" si="80">IFERROR(HLOOKUP($L137,$S$82:$X$93,12,0),0)</f>
        <v>0</v>
      </c>
      <c r="V137" s="94">
        <f t="shared" ref="V137:V142" si="81">IFERROR(HLOOKUP($L137,$S$83:$X$93,11,0),0)</f>
        <v>0</v>
      </c>
      <c r="W137" s="94">
        <f t="shared" ref="W137:W142" si="82">IFERROR(HLOOKUP($L137,$S$82:$X$116,35,0),0)</f>
        <v>0</v>
      </c>
      <c r="X137" s="94">
        <f t="shared" ref="X137:X142" si="83">IFERROR(HLOOKUP($L137,$S$83:$X$116,34,0),0)</f>
        <v>0</v>
      </c>
      <c r="Y137" s="94">
        <f t="shared" ref="Y137:Y142" si="84">IFERROR(HLOOKUP($L137,$Y$82:$AD$85,4,0),0)</f>
        <v>0</v>
      </c>
      <c r="Z137" s="94">
        <f t="shared" ref="Z137:Z142" si="85">IFERROR(HLOOKUP($L137,$Y$83:$AD$85,3,0),0)</f>
        <v>0</v>
      </c>
      <c r="AA137" s="94">
        <f t="shared" ref="AA137:AA142" si="86">IFERROR(HLOOKUP($L137,$Y$82:$AD$93,12,0),0)</f>
        <v>0</v>
      </c>
      <c r="AB137" s="94">
        <f t="shared" ref="AB137:AB142" si="87">IFERROR(HLOOKUP($L137,$Y$83:$AD$93,11,0),0)</f>
        <v>0</v>
      </c>
      <c r="AC137" s="94">
        <f t="shared" ref="AC137:AC142" si="88">IFERROR(HLOOKUP($L137,$Y$82:$AD$116,35,0),0)</f>
        <v>0</v>
      </c>
      <c r="AD137" s="94">
        <f t="shared" ref="AD137:AD142" si="89">IFERROR(HLOOKUP($L137,$Y$83:$AD$116,34,0),0)</f>
        <v>0</v>
      </c>
      <c r="AE137" s="94">
        <f t="shared" ref="AE137:AE142" si="90">IFERROR(HLOOKUP($L137,$AE$82:$AJ$85,4,0),0)</f>
        <v>0</v>
      </c>
      <c r="AF137" s="94">
        <f t="shared" ref="AF137:AF142" si="91">IFERROR(HLOOKUP($L137,$AE$83:$AJ$85,3,0),0)</f>
        <v>0</v>
      </c>
      <c r="AG137" s="94">
        <f t="shared" ref="AG137:AG142" si="92">IFERROR(HLOOKUP($L137,$AE$82:$AJ$93,12,0),0)</f>
        <v>0</v>
      </c>
      <c r="AH137" s="94">
        <f t="shared" ref="AH137:AH142" si="93">IFERROR(HLOOKUP($L137,$AE$83:$AJ$93,11,0),0)</f>
        <v>0</v>
      </c>
      <c r="AI137" s="94">
        <f t="shared" ref="AI137:AI142" si="94">IFERROR(HLOOKUP($L137,$AE$82:$AJ$116,35,0),0)</f>
        <v>0</v>
      </c>
      <c r="AJ137" s="94">
        <f t="shared" ref="AJ137:AJ142" si="95">IFERROR(HLOOKUP($L137,$AE$83:$AJ$116,34,0),0)</f>
        <v>0</v>
      </c>
      <c r="AK137" s="94">
        <f t="shared" ref="AK137:AK142" si="96">IFERROR(HLOOKUP($L137,$AK$82:$AP$85,4,0),0)</f>
        <v>0</v>
      </c>
      <c r="AL137" s="94">
        <f t="shared" ref="AL137:AL142" si="97">IFERROR(HLOOKUP($L137,$AK$83:$AP$85,3,0),0)</f>
        <v>0</v>
      </c>
      <c r="AM137" s="94">
        <f t="shared" ref="AM137:AM142" si="98">IFERROR(HLOOKUP($L137,$AK$82:$AP$93,12,0),0)</f>
        <v>0</v>
      </c>
      <c r="AN137" s="94">
        <f t="shared" ref="AN137:AN142" si="99">IFERROR(HLOOKUP($L137,$AK$83:$AP$93,11,0),0)</f>
        <v>0</v>
      </c>
      <c r="AO137" s="94">
        <f t="shared" ref="AO137:AO142" si="100">IFERROR(HLOOKUP($L137,$AK$82:$AP$116,35,0),0)</f>
        <v>0</v>
      </c>
      <c r="AP137" s="94">
        <f t="shared" ref="AP137:AP142" si="101">IFERROR(HLOOKUP($L137,$AK$83:$AP$116,34,0),0)</f>
        <v>0</v>
      </c>
    </row>
    <row r="138" spans="10:42" ht="19.5" hidden="1" customHeight="1" x14ac:dyDescent="0.15">
      <c r="J138" s="90"/>
      <c r="L138" s="90">
        <f>メンバー情報!F2</f>
        <v>0</v>
      </c>
      <c r="M138" s="94">
        <f t="shared" ref="M138:M142" si="102">IFERROR(HLOOKUP($L138,$M$82:$R$85,4,0),0)</f>
        <v>0</v>
      </c>
      <c r="N138" s="94">
        <f t="shared" ref="N138:N142" si="103">IFERROR(HLOOKUP($L138,$M$83:$R$85,3,0),0)</f>
        <v>0</v>
      </c>
      <c r="O138" s="94">
        <f t="shared" ref="O138:O142" si="104">IFERROR(HLOOKUP($L138,$M$82:$R$93,12,0),0)</f>
        <v>0</v>
      </c>
      <c r="P138" s="94">
        <f t="shared" ref="P138:P142" si="105">IFERROR(HLOOKUP($L138,$M$83:$R$93,11,0),0)</f>
        <v>0</v>
      </c>
      <c r="Q138" s="94">
        <f t="shared" ref="Q138:Q142" si="106">IFERROR(HLOOKUP($L138,$M$82:$R$116,35,0),0)</f>
        <v>0</v>
      </c>
      <c r="R138" s="94">
        <f t="shared" ref="R138:R142" si="107">IFERROR(HLOOKUP($L138,$M$83:$R$116,34,0),0)</f>
        <v>0</v>
      </c>
      <c r="S138" s="94">
        <f t="shared" si="78"/>
        <v>0</v>
      </c>
      <c r="T138" s="94">
        <f t="shared" si="79"/>
        <v>0</v>
      </c>
      <c r="U138" s="94">
        <f t="shared" si="80"/>
        <v>0</v>
      </c>
      <c r="V138" s="94">
        <f t="shared" si="81"/>
        <v>0</v>
      </c>
      <c r="W138" s="94">
        <f t="shared" si="82"/>
        <v>0</v>
      </c>
      <c r="X138" s="94">
        <f t="shared" si="83"/>
        <v>0</v>
      </c>
      <c r="Y138" s="94">
        <f t="shared" si="84"/>
        <v>0</v>
      </c>
      <c r="Z138" s="94">
        <f t="shared" si="85"/>
        <v>0</v>
      </c>
      <c r="AA138" s="94">
        <f t="shared" si="86"/>
        <v>0</v>
      </c>
      <c r="AB138" s="94">
        <f t="shared" si="87"/>
        <v>0</v>
      </c>
      <c r="AC138" s="94">
        <f t="shared" si="88"/>
        <v>0</v>
      </c>
      <c r="AD138" s="94">
        <f t="shared" si="89"/>
        <v>0</v>
      </c>
      <c r="AE138" s="94">
        <f t="shared" si="90"/>
        <v>0</v>
      </c>
      <c r="AF138" s="94">
        <f t="shared" si="91"/>
        <v>0</v>
      </c>
      <c r="AG138" s="94">
        <f t="shared" si="92"/>
        <v>0</v>
      </c>
      <c r="AH138" s="94">
        <f t="shared" si="93"/>
        <v>0</v>
      </c>
      <c r="AI138" s="94">
        <f t="shared" si="94"/>
        <v>0</v>
      </c>
      <c r="AJ138" s="94">
        <f t="shared" si="95"/>
        <v>0</v>
      </c>
      <c r="AK138" s="94">
        <f t="shared" si="96"/>
        <v>0</v>
      </c>
      <c r="AL138" s="94">
        <f t="shared" si="97"/>
        <v>0</v>
      </c>
      <c r="AM138" s="94">
        <f t="shared" si="98"/>
        <v>0</v>
      </c>
      <c r="AN138" s="94">
        <f t="shared" si="99"/>
        <v>0</v>
      </c>
      <c r="AO138" s="94">
        <f t="shared" si="100"/>
        <v>0</v>
      </c>
      <c r="AP138" s="94">
        <f t="shared" si="101"/>
        <v>0</v>
      </c>
    </row>
    <row r="139" spans="10:42" ht="19.5" hidden="1" customHeight="1" x14ac:dyDescent="0.15">
      <c r="J139" s="90"/>
      <c r="L139" s="90">
        <f>メンバー情報!H2</f>
        <v>0</v>
      </c>
      <c r="M139" s="94">
        <f t="shared" si="102"/>
        <v>0</v>
      </c>
      <c r="N139" s="94">
        <f t="shared" si="103"/>
        <v>0</v>
      </c>
      <c r="O139" s="94">
        <f t="shared" si="104"/>
        <v>0</v>
      </c>
      <c r="P139" s="94">
        <f t="shared" si="105"/>
        <v>0</v>
      </c>
      <c r="Q139" s="94">
        <f t="shared" si="106"/>
        <v>0</v>
      </c>
      <c r="R139" s="94">
        <f t="shared" si="107"/>
        <v>0</v>
      </c>
      <c r="S139" s="94">
        <f t="shared" si="78"/>
        <v>0</v>
      </c>
      <c r="T139" s="94">
        <f t="shared" si="79"/>
        <v>0</v>
      </c>
      <c r="U139" s="94">
        <f t="shared" si="80"/>
        <v>0</v>
      </c>
      <c r="V139" s="94">
        <f t="shared" si="81"/>
        <v>0</v>
      </c>
      <c r="W139" s="94">
        <f t="shared" si="82"/>
        <v>0</v>
      </c>
      <c r="X139" s="94">
        <f t="shared" si="83"/>
        <v>0</v>
      </c>
      <c r="Y139" s="94">
        <f t="shared" si="84"/>
        <v>0</v>
      </c>
      <c r="Z139" s="94">
        <f t="shared" si="85"/>
        <v>0</v>
      </c>
      <c r="AA139" s="94">
        <f t="shared" si="86"/>
        <v>0</v>
      </c>
      <c r="AB139" s="94">
        <f t="shared" si="87"/>
        <v>0</v>
      </c>
      <c r="AC139" s="94">
        <f t="shared" si="88"/>
        <v>0</v>
      </c>
      <c r="AD139" s="94">
        <f t="shared" si="89"/>
        <v>0</v>
      </c>
      <c r="AE139" s="94">
        <f t="shared" si="90"/>
        <v>0</v>
      </c>
      <c r="AF139" s="94">
        <f t="shared" si="91"/>
        <v>0</v>
      </c>
      <c r="AG139" s="94">
        <f t="shared" si="92"/>
        <v>0</v>
      </c>
      <c r="AH139" s="94">
        <f t="shared" si="93"/>
        <v>0</v>
      </c>
      <c r="AI139" s="94">
        <f t="shared" si="94"/>
        <v>0</v>
      </c>
      <c r="AJ139" s="94">
        <f t="shared" si="95"/>
        <v>0</v>
      </c>
      <c r="AK139" s="94">
        <f t="shared" si="96"/>
        <v>0</v>
      </c>
      <c r="AL139" s="94">
        <f t="shared" si="97"/>
        <v>0</v>
      </c>
      <c r="AM139" s="94">
        <f t="shared" si="98"/>
        <v>0</v>
      </c>
      <c r="AN139" s="94">
        <f t="shared" si="99"/>
        <v>0</v>
      </c>
      <c r="AO139" s="94">
        <f t="shared" si="100"/>
        <v>0</v>
      </c>
      <c r="AP139" s="94">
        <f t="shared" si="101"/>
        <v>0</v>
      </c>
    </row>
    <row r="140" spans="10:42" ht="19.5" hidden="1" customHeight="1" x14ac:dyDescent="0.15">
      <c r="J140" s="90"/>
      <c r="L140" s="90">
        <f>メンバー情報!J2</f>
        <v>0</v>
      </c>
      <c r="M140" s="94">
        <f t="shared" si="102"/>
        <v>0</v>
      </c>
      <c r="N140" s="94">
        <f t="shared" si="103"/>
        <v>0</v>
      </c>
      <c r="O140" s="94">
        <f t="shared" si="104"/>
        <v>0</v>
      </c>
      <c r="P140" s="94">
        <f t="shared" si="105"/>
        <v>0</v>
      </c>
      <c r="Q140" s="94">
        <f t="shared" si="106"/>
        <v>0</v>
      </c>
      <c r="R140" s="94">
        <f t="shared" si="107"/>
        <v>0</v>
      </c>
      <c r="S140" s="94">
        <f t="shared" si="78"/>
        <v>0</v>
      </c>
      <c r="T140" s="94">
        <f t="shared" si="79"/>
        <v>0</v>
      </c>
      <c r="U140" s="94">
        <f t="shared" si="80"/>
        <v>0</v>
      </c>
      <c r="V140" s="94">
        <f t="shared" si="81"/>
        <v>0</v>
      </c>
      <c r="W140" s="94">
        <f t="shared" si="82"/>
        <v>0</v>
      </c>
      <c r="X140" s="94">
        <f t="shared" si="83"/>
        <v>0</v>
      </c>
      <c r="Y140" s="94">
        <f t="shared" si="84"/>
        <v>0</v>
      </c>
      <c r="Z140" s="94">
        <f t="shared" si="85"/>
        <v>0</v>
      </c>
      <c r="AA140" s="94">
        <f t="shared" si="86"/>
        <v>0</v>
      </c>
      <c r="AB140" s="94">
        <f t="shared" si="87"/>
        <v>0</v>
      </c>
      <c r="AC140" s="94">
        <f t="shared" si="88"/>
        <v>0</v>
      </c>
      <c r="AD140" s="94">
        <f t="shared" si="89"/>
        <v>0</v>
      </c>
      <c r="AE140" s="94">
        <f t="shared" si="90"/>
        <v>0</v>
      </c>
      <c r="AF140" s="94">
        <f t="shared" si="91"/>
        <v>0</v>
      </c>
      <c r="AG140" s="94">
        <f t="shared" si="92"/>
        <v>0</v>
      </c>
      <c r="AH140" s="94">
        <f t="shared" si="93"/>
        <v>0</v>
      </c>
      <c r="AI140" s="94">
        <f t="shared" si="94"/>
        <v>0</v>
      </c>
      <c r="AJ140" s="94">
        <f t="shared" si="95"/>
        <v>0</v>
      </c>
      <c r="AK140" s="94">
        <f t="shared" si="96"/>
        <v>0</v>
      </c>
      <c r="AL140" s="94">
        <f t="shared" si="97"/>
        <v>0</v>
      </c>
      <c r="AM140" s="94">
        <f t="shared" si="98"/>
        <v>0</v>
      </c>
      <c r="AN140" s="94">
        <f t="shared" si="99"/>
        <v>0</v>
      </c>
      <c r="AO140" s="94">
        <f t="shared" si="100"/>
        <v>0</v>
      </c>
      <c r="AP140" s="94">
        <f t="shared" si="101"/>
        <v>0</v>
      </c>
    </row>
    <row r="141" spans="10:42" ht="19.5" hidden="1" customHeight="1" x14ac:dyDescent="0.15">
      <c r="J141" s="90"/>
      <c r="L141" s="90">
        <f>メンバー情報!L2</f>
        <v>0</v>
      </c>
      <c r="M141" s="94">
        <f t="shared" si="102"/>
        <v>0</v>
      </c>
      <c r="N141" s="94">
        <f t="shared" si="103"/>
        <v>0</v>
      </c>
      <c r="O141" s="94">
        <f t="shared" si="104"/>
        <v>0</v>
      </c>
      <c r="P141" s="94">
        <f t="shared" si="105"/>
        <v>0</v>
      </c>
      <c r="Q141" s="94">
        <f t="shared" si="106"/>
        <v>0</v>
      </c>
      <c r="R141" s="94">
        <f t="shared" si="107"/>
        <v>0</v>
      </c>
      <c r="S141" s="94">
        <f t="shared" si="78"/>
        <v>0</v>
      </c>
      <c r="T141" s="94">
        <f t="shared" si="79"/>
        <v>0</v>
      </c>
      <c r="U141" s="94">
        <f t="shared" si="80"/>
        <v>0</v>
      </c>
      <c r="V141" s="94">
        <f t="shared" si="81"/>
        <v>0</v>
      </c>
      <c r="W141" s="94">
        <f t="shared" si="82"/>
        <v>0</v>
      </c>
      <c r="X141" s="94">
        <f t="shared" si="83"/>
        <v>0</v>
      </c>
      <c r="Y141" s="94">
        <f t="shared" si="84"/>
        <v>0</v>
      </c>
      <c r="Z141" s="94">
        <f t="shared" si="85"/>
        <v>0</v>
      </c>
      <c r="AA141" s="94">
        <f t="shared" si="86"/>
        <v>0</v>
      </c>
      <c r="AB141" s="94">
        <f t="shared" si="87"/>
        <v>0</v>
      </c>
      <c r="AC141" s="94">
        <f t="shared" si="88"/>
        <v>0</v>
      </c>
      <c r="AD141" s="94">
        <f t="shared" si="89"/>
        <v>0</v>
      </c>
      <c r="AE141" s="94">
        <f t="shared" si="90"/>
        <v>0</v>
      </c>
      <c r="AF141" s="94">
        <f t="shared" si="91"/>
        <v>0</v>
      </c>
      <c r="AG141" s="94">
        <f t="shared" si="92"/>
        <v>0</v>
      </c>
      <c r="AH141" s="94">
        <f t="shared" si="93"/>
        <v>0</v>
      </c>
      <c r="AI141" s="94">
        <f t="shared" si="94"/>
        <v>0</v>
      </c>
      <c r="AJ141" s="94">
        <f t="shared" si="95"/>
        <v>0</v>
      </c>
      <c r="AK141" s="94">
        <f t="shared" si="96"/>
        <v>0</v>
      </c>
      <c r="AL141" s="94">
        <f t="shared" si="97"/>
        <v>0</v>
      </c>
      <c r="AM141" s="94">
        <f t="shared" si="98"/>
        <v>0</v>
      </c>
      <c r="AN141" s="94">
        <f t="shared" si="99"/>
        <v>0</v>
      </c>
      <c r="AO141" s="94">
        <f t="shared" si="100"/>
        <v>0</v>
      </c>
      <c r="AP141" s="94">
        <f t="shared" si="101"/>
        <v>0</v>
      </c>
    </row>
    <row r="142" spans="10:42" ht="19.5" hidden="1" customHeight="1" x14ac:dyDescent="0.15">
      <c r="J142" s="90"/>
      <c r="L142" s="90">
        <f>メンバー情報!N2</f>
        <v>0</v>
      </c>
      <c r="M142" s="94">
        <f t="shared" si="102"/>
        <v>0</v>
      </c>
      <c r="N142" s="94">
        <f t="shared" si="103"/>
        <v>0</v>
      </c>
      <c r="O142" s="94">
        <f t="shared" si="104"/>
        <v>0</v>
      </c>
      <c r="P142" s="94">
        <f t="shared" si="105"/>
        <v>0</v>
      </c>
      <c r="Q142" s="94">
        <f t="shared" si="106"/>
        <v>0</v>
      </c>
      <c r="R142" s="94">
        <f t="shared" si="107"/>
        <v>0</v>
      </c>
      <c r="S142" s="94">
        <f t="shared" si="78"/>
        <v>0</v>
      </c>
      <c r="T142" s="94">
        <f t="shared" si="79"/>
        <v>0</v>
      </c>
      <c r="U142" s="94">
        <f t="shared" si="80"/>
        <v>0</v>
      </c>
      <c r="V142" s="94">
        <f t="shared" si="81"/>
        <v>0</v>
      </c>
      <c r="W142" s="94">
        <f t="shared" si="82"/>
        <v>0</v>
      </c>
      <c r="X142" s="94">
        <f t="shared" si="83"/>
        <v>0</v>
      </c>
      <c r="Y142" s="94">
        <f t="shared" si="84"/>
        <v>0</v>
      </c>
      <c r="Z142" s="94">
        <f t="shared" si="85"/>
        <v>0</v>
      </c>
      <c r="AA142" s="94">
        <f t="shared" si="86"/>
        <v>0</v>
      </c>
      <c r="AB142" s="94">
        <f t="shared" si="87"/>
        <v>0</v>
      </c>
      <c r="AC142" s="94">
        <f t="shared" si="88"/>
        <v>0</v>
      </c>
      <c r="AD142" s="94">
        <f t="shared" si="89"/>
        <v>0</v>
      </c>
      <c r="AE142" s="94">
        <f t="shared" si="90"/>
        <v>0</v>
      </c>
      <c r="AF142" s="94">
        <f t="shared" si="91"/>
        <v>0</v>
      </c>
      <c r="AG142" s="94">
        <f t="shared" si="92"/>
        <v>0</v>
      </c>
      <c r="AH142" s="94">
        <f t="shared" si="93"/>
        <v>0</v>
      </c>
      <c r="AI142" s="94">
        <f t="shared" si="94"/>
        <v>0</v>
      </c>
      <c r="AJ142" s="94">
        <f t="shared" si="95"/>
        <v>0</v>
      </c>
      <c r="AK142" s="94">
        <f t="shared" si="96"/>
        <v>0</v>
      </c>
      <c r="AL142" s="94">
        <f t="shared" si="97"/>
        <v>0</v>
      </c>
      <c r="AM142" s="94">
        <f t="shared" si="98"/>
        <v>0</v>
      </c>
      <c r="AN142" s="94">
        <f t="shared" si="99"/>
        <v>0</v>
      </c>
      <c r="AO142" s="94">
        <f t="shared" si="100"/>
        <v>0</v>
      </c>
      <c r="AP142" s="94">
        <f t="shared" si="101"/>
        <v>0</v>
      </c>
    </row>
    <row r="143" spans="10:42" ht="19.5" hidden="1" customHeight="1" x14ac:dyDescent="0.15">
      <c r="J143" s="90"/>
      <c r="L143" s="90"/>
      <c r="M143" s="94"/>
      <c r="N143" s="94"/>
      <c r="O143" s="94"/>
      <c r="P143" s="94"/>
      <c r="Q143" s="94"/>
      <c r="R143" s="94"/>
      <c r="S143" s="94"/>
      <c r="T143" s="94"/>
      <c r="U143" s="94"/>
      <c r="V143" s="93"/>
      <c r="W143" s="93"/>
      <c r="X143" s="93"/>
      <c r="Y143" s="94"/>
      <c r="Z143" s="94"/>
      <c r="AA143" s="94"/>
      <c r="AB143" s="94"/>
      <c r="AC143" s="94"/>
      <c r="AD143" s="94"/>
      <c r="AE143" s="94"/>
      <c r="AF143" s="94"/>
      <c r="AG143" s="94"/>
      <c r="AH143" s="94"/>
      <c r="AI143" s="94"/>
      <c r="AJ143" s="94"/>
      <c r="AK143" s="94"/>
      <c r="AL143" s="94"/>
      <c r="AM143" s="94"/>
      <c r="AN143" s="94"/>
      <c r="AO143" s="94"/>
      <c r="AP143" s="94"/>
    </row>
    <row r="144" spans="10:42" ht="19.5" hidden="1" customHeight="1" x14ac:dyDescent="0.15">
      <c r="J144" s="90"/>
      <c r="L144" s="90" t="s">
        <v>106</v>
      </c>
      <c r="M144" s="90" t="s">
        <v>131</v>
      </c>
      <c r="N144" s="90"/>
      <c r="O144" s="90" t="s">
        <v>132</v>
      </c>
      <c r="P144" s="90"/>
      <c r="Q144" s="90" t="s">
        <v>133</v>
      </c>
      <c r="R144" s="90"/>
      <c r="S144" s="94"/>
      <c r="T144" s="94"/>
      <c r="U144" s="94"/>
      <c r="V144" s="93"/>
      <c r="W144" s="93"/>
      <c r="X144" s="93"/>
      <c r="Y144" s="94"/>
      <c r="Z144" s="94"/>
      <c r="AA144" s="94"/>
      <c r="AB144" s="94"/>
      <c r="AC144" s="94"/>
      <c r="AD144" s="94"/>
      <c r="AE144" s="94"/>
      <c r="AF144" s="94"/>
      <c r="AG144" s="94"/>
      <c r="AH144" s="94"/>
      <c r="AI144" s="94"/>
      <c r="AJ144" s="94"/>
      <c r="AK144" s="94"/>
      <c r="AL144" s="94"/>
      <c r="AM144" s="94"/>
      <c r="AN144" s="94"/>
      <c r="AO144" s="94"/>
      <c r="AP144" s="94"/>
    </row>
    <row r="145" spans="10:42" ht="19.5" hidden="1" customHeight="1" x14ac:dyDescent="0.15">
      <c r="J145" s="90"/>
      <c r="L145" s="90"/>
      <c r="M145" s="90" t="s">
        <v>134</v>
      </c>
      <c r="N145" s="90" t="s">
        <v>135</v>
      </c>
      <c r="O145" s="90" t="s">
        <v>134</v>
      </c>
      <c r="P145" s="90" t="s">
        <v>135</v>
      </c>
      <c r="Q145" s="90" t="s">
        <v>134</v>
      </c>
      <c r="R145" s="90" t="s">
        <v>135</v>
      </c>
      <c r="S145" s="94"/>
      <c r="T145" s="94"/>
      <c r="U145" s="94"/>
      <c r="V145" s="93"/>
      <c r="W145" s="93"/>
      <c r="X145" s="93"/>
      <c r="Y145" s="94"/>
      <c r="Z145" s="94"/>
      <c r="AA145" s="94"/>
      <c r="AB145" s="94"/>
      <c r="AC145" s="94"/>
      <c r="AD145" s="94"/>
      <c r="AE145" s="94"/>
      <c r="AF145" s="94"/>
      <c r="AG145" s="94"/>
      <c r="AH145" s="94"/>
      <c r="AI145" s="94"/>
      <c r="AJ145" s="94"/>
      <c r="AK145" s="94"/>
      <c r="AL145" s="94"/>
      <c r="AM145" s="94"/>
      <c r="AN145" s="94"/>
      <c r="AO145" s="94"/>
      <c r="AP145" s="94"/>
    </row>
    <row r="146" spans="10:42" ht="19.5" hidden="1" customHeight="1" x14ac:dyDescent="0.15">
      <c r="J146" s="90"/>
      <c r="L146" s="90">
        <f>メンバー情報!D2</f>
        <v>0</v>
      </c>
      <c r="M146" s="94">
        <f t="shared" ref="M146:M151" si="108">IFERROR(VLOOKUP($L146,$L$137:$AP$142,2,0)+VLOOKUP($L146,$L$137:$AP$142,8,0)+VLOOKUP($L146,$L$137:$AP$142,14,0)+VLOOKUP($L146,$L$137:$AP$142,20,0)+VLOOKUP($L146,$L$137:$AP$142,26,0),0)</f>
        <v>0</v>
      </c>
      <c r="N146" s="94">
        <f t="shared" ref="N146:N151" si="109">IFERROR(VLOOKUP($L146,$L$137:$AP$142,3,0)+VLOOKUP($L146,$L$137:$AP$142,9,0)+VLOOKUP($L146,$L$137:$AP$142,15,0)+VLOOKUP($L146,$L$137:$AP$142,21,0)+VLOOKUP($L146,$L$137:$AP$142,27,0),0)</f>
        <v>0</v>
      </c>
      <c r="O146" s="94">
        <f t="shared" ref="O146:O151" si="110">IFERROR(VLOOKUP($L146,$L$137:$AP$142,4,0)+VLOOKUP($L146,$L$137:$AP$142,10,0)+VLOOKUP($L146,$L$137:$AP$142,16,0)+VLOOKUP($L146,$L$137:$AP$142,22,0)+VLOOKUP($L146,$L$137:$AP$142,28,0),0)</f>
        <v>0</v>
      </c>
      <c r="P146" s="94">
        <f t="shared" ref="P146:P151" si="111">IFERROR(VLOOKUP($L146,$L$137:$AP$142,5,0)+VLOOKUP($L146,$L$137:$AP$142,11,0)+VLOOKUP($L146,$L$137:$AP$142,17,0)+VLOOKUP($L146,$L$137:$AP$142,23,0)+VLOOKUP($L146,$L$137:$AP$142,29,0),0)</f>
        <v>0</v>
      </c>
      <c r="Q146" s="94">
        <f t="shared" ref="Q146:Q151" si="112">IFERROR(VLOOKUP($L146,$L$137:$AP$142,6,0)+VLOOKUP($L146,$L$137:$AP$142,12,0)+VLOOKUP($L146,$L$137:$AP$142,18,0)+VLOOKUP($L146,$L$137:$AP$142,24,0)+VLOOKUP($L146,$L$137:$AP$142,30,0),0)</f>
        <v>0</v>
      </c>
      <c r="R146" s="94">
        <f t="shared" ref="R146:R151" si="113">IFERROR(VLOOKUP($L146,$L$137:$AP$142,7,0)+VLOOKUP($L146,$L$137:$AP$142,13,0)+VLOOKUP($L146,$L$137:$AP$142,19,0)+VLOOKUP($L146,$L$137:$AP$142,25,0)+VLOOKUP($L146,$L$137:$AP$142,31,0),0)</f>
        <v>0</v>
      </c>
      <c r="S146" s="94"/>
      <c r="T146" s="94"/>
      <c r="U146" s="94"/>
      <c r="V146" s="93"/>
      <c r="W146" s="93"/>
      <c r="X146" s="93"/>
      <c r="Y146" s="94"/>
      <c r="Z146" s="94"/>
      <c r="AA146" s="94"/>
      <c r="AB146" s="94"/>
      <c r="AC146" s="94"/>
      <c r="AD146" s="94"/>
      <c r="AE146" s="94"/>
      <c r="AF146" s="94"/>
      <c r="AG146" s="94"/>
      <c r="AH146" s="94"/>
      <c r="AI146" s="94"/>
      <c r="AJ146" s="94"/>
      <c r="AK146" s="94"/>
      <c r="AL146" s="94"/>
      <c r="AM146" s="94"/>
      <c r="AN146" s="94"/>
      <c r="AO146" s="94"/>
      <c r="AP146" s="94"/>
    </row>
    <row r="147" spans="10:42" ht="19.5" hidden="1" customHeight="1" x14ac:dyDescent="0.15">
      <c r="J147" s="90"/>
      <c r="L147" s="90">
        <f>メンバー情報!F2</f>
        <v>0</v>
      </c>
      <c r="M147" s="94">
        <f t="shared" si="108"/>
        <v>0</v>
      </c>
      <c r="N147" s="94">
        <f t="shared" si="109"/>
        <v>0</v>
      </c>
      <c r="O147" s="94">
        <f t="shared" si="110"/>
        <v>0</v>
      </c>
      <c r="P147" s="94">
        <f t="shared" si="111"/>
        <v>0</v>
      </c>
      <c r="Q147" s="94">
        <f t="shared" si="112"/>
        <v>0</v>
      </c>
      <c r="R147" s="94">
        <f t="shared" si="113"/>
        <v>0</v>
      </c>
      <c r="S147" s="94"/>
      <c r="T147" s="94"/>
      <c r="U147" s="94"/>
      <c r="V147" s="93"/>
      <c r="W147" s="93"/>
      <c r="X147" s="93"/>
      <c r="Y147" s="94"/>
      <c r="Z147" s="94"/>
      <c r="AA147" s="94"/>
      <c r="AB147" s="94"/>
      <c r="AC147" s="94"/>
      <c r="AD147" s="94"/>
      <c r="AE147" s="94"/>
      <c r="AF147" s="94"/>
      <c r="AG147" s="94"/>
      <c r="AH147" s="94"/>
      <c r="AI147" s="94"/>
      <c r="AJ147" s="94"/>
      <c r="AK147" s="94"/>
      <c r="AL147" s="94"/>
      <c r="AM147" s="94"/>
      <c r="AN147" s="94"/>
      <c r="AO147" s="94"/>
      <c r="AP147" s="94"/>
    </row>
    <row r="148" spans="10:42" ht="19.5" hidden="1" customHeight="1" x14ac:dyDescent="0.15">
      <c r="J148" s="90"/>
      <c r="L148" s="90">
        <f>メンバー情報!H2</f>
        <v>0</v>
      </c>
      <c r="M148" s="94">
        <f t="shared" si="108"/>
        <v>0</v>
      </c>
      <c r="N148" s="94">
        <f t="shared" si="109"/>
        <v>0</v>
      </c>
      <c r="O148" s="94">
        <f t="shared" si="110"/>
        <v>0</v>
      </c>
      <c r="P148" s="94">
        <f t="shared" si="111"/>
        <v>0</v>
      </c>
      <c r="Q148" s="94">
        <f t="shared" si="112"/>
        <v>0</v>
      </c>
      <c r="R148" s="94">
        <f t="shared" si="113"/>
        <v>0</v>
      </c>
      <c r="S148" s="94"/>
      <c r="T148" s="94"/>
      <c r="U148" s="94"/>
      <c r="V148" s="93"/>
      <c r="W148" s="93"/>
      <c r="X148" s="93"/>
      <c r="Y148" s="94"/>
      <c r="Z148" s="94"/>
      <c r="AA148" s="94"/>
      <c r="AB148" s="94"/>
      <c r="AC148" s="94"/>
      <c r="AD148" s="94"/>
      <c r="AE148" s="94"/>
      <c r="AF148" s="94"/>
      <c r="AG148" s="94"/>
      <c r="AH148" s="94"/>
      <c r="AI148" s="94"/>
      <c r="AJ148" s="94"/>
      <c r="AK148" s="94"/>
      <c r="AL148" s="94"/>
      <c r="AM148" s="94"/>
      <c r="AN148" s="94"/>
      <c r="AO148" s="94"/>
      <c r="AP148" s="94"/>
    </row>
    <row r="149" spans="10:42" ht="19.5" hidden="1" customHeight="1" x14ac:dyDescent="0.15">
      <c r="J149" s="90"/>
      <c r="L149" s="90">
        <f>メンバー情報!J2</f>
        <v>0</v>
      </c>
      <c r="M149" s="94">
        <f t="shared" si="108"/>
        <v>0</v>
      </c>
      <c r="N149" s="94">
        <f t="shared" si="109"/>
        <v>0</v>
      </c>
      <c r="O149" s="94">
        <f t="shared" si="110"/>
        <v>0</v>
      </c>
      <c r="P149" s="94">
        <f t="shared" si="111"/>
        <v>0</v>
      </c>
      <c r="Q149" s="94">
        <f t="shared" si="112"/>
        <v>0</v>
      </c>
      <c r="R149" s="94">
        <f t="shared" si="113"/>
        <v>0</v>
      </c>
      <c r="S149" s="94"/>
      <c r="T149" s="94"/>
      <c r="U149" s="94"/>
      <c r="V149" s="93"/>
      <c r="W149" s="93"/>
      <c r="X149" s="93"/>
      <c r="Y149" s="94"/>
      <c r="Z149" s="94"/>
      <c r="AA149" s="94"/>
      <c r="AB149" s="94"/>
      <c r="AC149" s="94"/>
      <c r="AD149" s="94"/>
      <c r="AE149" s="94"/>
      <c r="AF149" s="94"/>
      <c r="AG149" s="94"/>
      <c r="AH149" s="94"/>
      <c r="AI149" s="94"/>
      <c r="AJ149" s="94"/>
      <c r="AK149" s="94"/>
      <c r="AL149" s="94"/>
      <c r="AM149" s="94"/>
      <c r="AN149" s="94"/>
      <c r="AO149" s="94"/>
      <c r="AP149" s="94"/>
    </row>
    <row r="150" spans="10:42" ht="19.5" hidden="1" customHeight="1" x14ac:dyDescent="0.15">
      <c r="J150" s="90"/>
      <c r="L150" s="90">
        <f>メンバー情報!L2</f>
        <v>0</v>
      </c>
      <c r="M150" s="94">
        <f t="shared" si="108"/>
        <v>0</v>
      </c>
      <c r="N150" s="94">
        <f t="shared" si="109"/>
        <v>0</v>
      </c>
      <c r="O150" s="94">
        <f t="shared" si="110"/>
        <v>0</v>
      </c>
      <c r="P150" s="94">
        <f t="shared" si="111"/>
        <v>0</v>
      </c>
      <c r="Q150" s="94">
        <f t="shared" si="112"/>
        <v>0</v>
      </c>
      <c r="R150" s="94">
        <f t="shared" si="113"/>
        <v>0</v>
      </c>
      <c r="S150" s="94"/>
      <c r="T150" s="94"/>
      <c r="U150" s="94"/>
      <c r="V150" s="93"/>
      <c r="W150" s="93"/>
      <c r="X150" s="93"/>
      <c r="Y150" s="94"/>
      <c r="Z150" s="94"/>
      <c r="AA150" s="94"/>
      <c r="AB150" s="94"/>
      <c r="AC150" s="94"/>
      <c r="AD150" s="94"/>
      <c r="AE150" s="94"/>
      <c r="AF150" s="94"/>
      <c r="AG150" s="94"/>
      <c r="AH150" s="94"/>
      <c r="AI150" s="94"/>
      <c r="AJ150" s="94"/>
      <c r="AK150" s="94"/>
      <c r="AL150" s="94"/>
      <c r="AM150" s="94"/>
      <c r="AN150" s="94"/>
      <c r="AO150" s="94"/>
      <c r="AP150" s="94"/>
    </row>
    <row r="151" spans="10:42" ht="19.5" hidden="1" customHeight="1" x14ac:dyDescent="0.15">
      <c r="L151" s="90">
        <f>メンバー情報!N2</f>
        <v>0</v>
      </c>
      <c r="M151" s="94">
        <f t="shared" si="108"/>
        <v>0</v>
      </c>
      <c r="N151" s="94">
        <f t="shared" si="109"/>
        <v>0</v>
      </c>
      <c r="O151" s="94">
        <f t="shared" si="110"/>
        <v>0</v>
      </c>
      <c r="P151" s="94">
        <f t="shared" si="111"/>
        <v>0</v>
      </c>
      <c r="Q151" s="94">
        <f t="shared" si="112"/>
        <v>0</v>
      </c>
      <c r="R151" s="94">
        <f t="shared" si="113"/>
        <v>0</v>
      </c>
      <c r="S151" s="94"/>
      <c r="T151" s="94"/>
      <c r="U151" s="94"/>
      <c r="V151" s="93"/>
      <c r="W151" s="93"/>
      <c r="X151" s="93"/>
      <c r="Y151" s="94"/>
      <c r="Z151" s="94"/>
      <c r="AA151" s="94"/>
      <c r="AB151" s="94"/>
      <c r="AC151" s="94"/>
      <c r="AD151" s="94"/>
      <c r="AE151" s="94"/>
      <c r="AF151" s="94"/>
      <c r="AG151" s="94"/>
      <c r="AH151" s="94"/>
      <c r="AI151" s="94"/>
      <c r="AJ151" s="94"/>
      <c r="AK151" s="94"/>
      <c r="AL151" s="94"/>
      <c r="AM151" s="94"/>
      <c r="AN151" s="94"/>
      <c r="AO151" s="94"/>
      <c r="AP151" s="94"/>
    </row>
  </sheetData>
  <sheetProtection algorithmName="SHA-512" hashValue="kqvZo5poIRiSsii9liGP19yoPvqkQUI8q0E0z1Airyq23oUHeSoA3jw6KVVNppvJDeKxftmayEHYBDHt02D7jg==" saltValue="lrQLH8+GR+WfoWm2yJu+Cw==" spinCount="100000" sheet="1" objects="1" scenarios="1" selectLockedCells="1"/>
  <mergeCells count="286">
    <mergeCell ref="AI41:AI52"/>
    <mergeCell ref="AJ41:AJ52"/>
    <mergeCell ref="AK41:AK52"/>
    <mergeCell ref="AI53:AI64"/>
    <mergeCell ref="AJ53:AJ64"/>
    <mergeCell ref="AK53:AK64"/>
    <mergeCell ref="AI65:AI76"/>
    <mergeCell ref="AJ65:AJ76"/>
    <mergeCell ref="AK65:AK76"/>
    <mergeCell ref="AI5:AI16"/>
    <mergeCell ref="AJ5:AJ16"/>
    <mergeCell ref="AK5:AK16"/>
    <mergeCell ref="AI17:AI28"/>
    <mergeCell ref="AJ17:AJ28"/>
    <mergeCell ref="AK17:AK28"/>
    <mergeCell ref="AI29:AI40"/>
    <mergeCell ref="AJ29:AJ40"/>
    <mergeCell ref="AK29:AK40"/>
    <mergeCell ref="AG41:AG52"/>
    <mergeCell ref="AH41:AH52"/>
    <mergeCell ref="AE53:AE64"/>
    <mergeCell ref="AF53:AF64"/>
    <mergeCell ref="AG53:AG64"/>
    <mergeCell ref="AH53:AH64"/>
    <mergeCell ref="AE65:AE76"/>
    <mergeCell ref="AF65:AF76"/>
    <mergeCell ref="AG65:AG76"/>
    <mergeCell ref="AH65:AH76"/>
    <mergeCell ref="AG5:AG16"/>
    <mergeCell ref="AH5:AH16"/>
    <mergeCell ref="AE17:AE28"/>
    <mergeCell ref="AF17:AF28"/>
    <mergeCell ref="AG17:AG28"/>
    <mergeCell ref="AH17:AH28"/>
    <mergeCell ref="AE29:AE40"/>
    <mergeCell ref="AF29:AF40"/>
    <mergeCell ref="AG29:AG40"/>
    <mergeCell ref="AH29:AH40"/>
    <mergeCell ref="B77:J77"/>
    <mergeCell ref="V5:V16"/>
    <mergeCell ref="V17:V28"/>
    <mergeCell ref="V29:V40"/>
    <mergeCell ref="V41:V52"/>
    <mergeCell ref="V53:V64"/>
    <mergeCell ref="V65:V76"/>
    <mergeCell ref="AE5:AE16"/>
    <mergeCell ref="AF5:AF16"/>
    <mergeCell ref="AE41:AE52"/>
    <mergeCell ref="AF41:AF52"/>
    <mergeCell ref="B65:B76"/>
    <mergeCell ref="C65:C70"/>
    <mergeCell ref="D65:D70"/>
    <mergeCell ref="E65:E70"/>
    <mergeCell ref="F65:F70"/>
    <mergeCell ref="G65:G70"/>
    <mergeCell ref="H65:H76"/>
    <mergeCell ref="I65:I68"/>
    <mergeCell ref="J65:J76"/>
    <mergeCell ref="I69:I72"/>
    <mergeCell ref="C71:C73"/>
    <mergeCell ref="D71:D73"/>
    <mergeCell ref="E71:E73"/>
    <mergeCell ref="F71:F73"/>
    <mergeCell ref="G71:G73"/>
    <mergeCell ref="I73:I76"/>
    <mergeCell ref="C74:C76"/>
    <mergeCell ref="D74:D76"/>
    <mergeCell ref="E74:E76"/>
    <mergeCell ref="F74:F76"/>
    <mergeCell ref="G74:G76"/>
    <mergeCell ref="I53:I56"/>
    <mergeCell ref="B53:B64"/>
    <mergeCell ref="C53:C58"/>
    <mergeCell ref="D53:D58"/>
    <mergeCell ref="E53:E58"/>
    <mergeCell ref="F53:F58"/>
    <mergeCell ref="G53:G64"/>
    <mergeCell ref="H53:H58"/>
    <mergeCell ref="J53:J64"/>
    <mergeCell ref="I57:I60"/>
    <mergeCell ref="C59:C61"/>
    <mergeCell ref="D59:D61"/>
    <mergeCell ref="E59:E61"/>
    <mergeCell ref="F59:F61"/>
    <mergeCell ref="H59:H61"/>
    <mergeCell ref="I61:I64"/>
    <mergeCell ref="C62:C64"/>
    <mergeCell ref="D62:D64"/>
    <mergeCell ref="E62:E64"/>
    <mergeCell ref="F62:F64"/>
    <mergeCell ref="H62:H64"/>
    <mergeCell ref="B41:B52"/>
    <mergeCell ref="C41:C46"/>
    <mergeCell ref="D41:D46"/>
    <mergeCell ref="E41:E46"/>
    <mergeCell ref="F41:F52"/>
    <mergeCell ref="G41:G46"/>
    <mergeCell ref="H41:H46"/>
    <mergeCell ref="I41:I44"/>
    <mergeCell ref="J41:J52"/>
    <mergeCell ref="I45:I48"/>
    <mergeCell ref="C47:C49"/>
    <mergeCell ref="D47:D49"/>
    <mergeCell ref="E47:E49"/>
    <mergeCell ref="G47:G49"/>
    <mergeCell ref="H47:H49"/>
    <mergeCell ref="I49:I52"/>
    <mergeCell ref="C50:C52"/>
    <mergeCell ref="D50:D52"/>
    <mergeCell ref="E50:E52"/>
    <mergeCell ref="G50:G52"/>
    <mergeCell ref="H50:H52"/>
    <mergeCell ref="G38:G40"/>
    <mergeCell ref="H38:H40"/>
    <mergeCell ref="L29:L40"/>
    <mergeCell ref="M29:M40"/>
    <mergeCell ref="N29:N40"/>
    <mergeCell ref="O29:O40"/>
    <mergeCell ref="P29:P40"/>
    <mergeCell ref="Q29:Q40"/>
    <mergeCell ref="R29:R40"/>
    <mergeCell ref="P17:P28"/>
    <mergeCell ref="Q17:Q28"/>
    <mergeCell ref="R17:R28"/>
    <mergeCell ref="S17:S28"/>
    <mergeCell ref="T17:T28"/>
    <mergeCell ref="B29:B40"/>
    <mergeCell ref="C29:C34"/>
    <mergeCell ref="D29:D34"/>
    <mergeCell ref="E29:E40"/>
    <mergeCell ref="F29:F34"/>
    <mergeCell ref="G29:G34"/>
    <mergeCell ref="H29:H34"/>
    <mergeCell ref="I29:I32"/>
    <mergeCell ref="J29:J40"/>
    <mergeCell ref="I33:I36"/>
    <mergeCell ref="C35:C37"/>
    <mergeCell ref="D35:D37"/>
    <mergeCell ref="F35:F37"/>
    <mergeCell ref="G35:G37"/>
    <mergeCell ref="H35:H37"/>
    <mergeCell ref="I37:I40"/>
    <mergeCell ref="C38:C40"/>
    <mergeCell ref="D38:D40"/>
    <mergeCell ref="F38:F40"/>
    <mergeCell ref="B17:B28"/>
    <mergeCell ref="C17:C22"/>
    <mergeCell ref="D17:D28"/>
    <mergeCell ref="E17:E22"/>
    <mergeCell ref="F17:F22"/>
    <mergeCell ref="G17:G22"/>
    <mergeCell ref="H17:H22"/>
    <mergeCell ref="I17:I20"/>
    <mergeCell ref="J17:J28"/>
    <mergeCell ref="I21:I24"/>
    <mergeCell ref="C23:C25"/>
    <mergeCell ref="E23:E25"/>
    <mergeCell ref="F23:F25"/>
    <mergeCell ref="G23:G25"/>
    <mergeCell ref="H23:H25"/>
    <mergeCell ref="I25:I28"/>
    <mergeCell ref="C26:C28"/>
    <mergeCell ref="E26:E28"/>
    <mergeCell ref="F26:F28"/>
    <mergeCell ref="G26:G28"/>
    <mergeCell ref="H26:H28"/>
    <mergeCell ref="W5:W16"/>
    <mergeCell ref="Y5:Y16"/>
    <mergeCell ref="Z5:Z16"/>
    <mergeCell ref="AB5:AB16"/>
    <mergeCell ref="AC5:AC16"/>
    <mergeCell ref="AD5:AD16"/>
    <mergeCell ref="I9:I12"/>
    <mergeCell ref="D11:D13"/>
    <mergeCell ref="E11:E13"/>
    <mergeCell ref="F11:F13"/>
    <mergeCell ref="G11:G13"/>
    <mergeCell ref="H11:H13"/>
    <mergeCell ref="I13:I16"/>
    <mergeCell ref="D14:D16"/>
    <mergeCell ref="E14:E16"/>
    <mergeCell ref="F14:F16"/>
    <mergeCell ref="G14:G16"/>
    <mergeCell ref="H14:H16"/>
    <mergeCell ref="U5:U16"/>
    <mergeCell ref="X5:X16"/>
    <mergeCell ref="AA5:AA16"/>
    <mergeCell ref="B2:J2"/>
    <mergeCell ref="B3:J3"/>
    <mergeCell ref="B5:B16"/>
    <mergeCell ref="C5:C16"/>
    <mergeCell ref="D5:D10"/>
    <mergeCell ref="E5:E10"/>
    <mergeCell ref="F5:F10"/>
    <mergeCell ref="G5:G10"/>
    <mergeCell ref="H5:H10"/>
    <mergeCell ref="I5:I8"/>
    <mergeCell ref="J5:J16"/>
    <mergeCell ref="W17:W28"/>
    <mergeCell ref="Y17:Y28"/>
    <mergeCell ref="Z17:Z28"/>
    <mergeCell ref="AB17:AB28"/>
    <mergeCell ref="AC17:AC28"/>
    <mergeCell ref="AD17:AD28"/>
    <mergeCell ref="S29:S40"/>
    <mergeCell ref="T29:T40"/>
    <mergeCell ref="W29:W40"/>
    <mergeCell ref="Y29:Y40"/>
    <mergeCell ref="Z29:Z40"/>
    <mergeCell ref="AB29:AB40"/>
    <mergeCell ref="AC29:AC40"/>
    <mergeCell ref="AD29:AD40"/>
    <mergeCell ref="U17:U28"/>
    <mergeCell ref="U29:U40"/>
    <mergeCell ref="X17:X28"/>
    <mergeCell ref="X29:X40"/>
    <mergeCell ref="AA17:AA28"/>
    <mergeCell ref="AA29:AA40"/>
    <mergeCell ref="W41:W52"/>
    <mergeCell ref="Y41:Y52"/>
    <mergeCell ref="Z41:Z52"/>
    <mergeCell ref="AB41:AB52"/>
    <mergeCell ref="AC41:AC52"/>
    <mergeCell ref="AD41:AD52"/>
    <mergeCell ref="Q53:Q64"/>
    <mergeCell ref="R53:R64"/>
    <mergeCell ref="S53:S64"/>
    <mergeCell ref="T53:T64"/>
    <mergeCell ref="AC53:AC64"/>
    <mergeCell ref="AD53:AD64"/>
    <mergeCell ref="Q41:Q52"/>
    <mergeCell ref="R41:R52"/>
    <mergeCell ref="S41:S52"/>
    <mergeCell ref="T41:T52"/>
    <mergeCell ref="U41:U52"/>
    <mergeCell ref="U53:U64"/>
    <mergeCell ref="X41:X52"/>
    <mergeCell ref="X53:X64"/>
    <mergeCell ref="AA41:AA52"/>
    <mergeCell ref="AA53:AA64"/>
    <mergeCell ref="W65:W76"/>
    <mergeCell ref="Y65:Y76"/>
    <mergeCell ref="Z65:Z76"/>
    <mergeCell ref="AB65:AB76"/>
    <mergeCell ref="AC65:AC76"/>
    <mergeCell ref="AD65:AD76"/>
    <mergeCell ref="S65:S76"/>
    <mergeCell ref="L53:L64"/>
    <mergeCell ref="M53:M64"/>
    <mergeCell ref="N53:N64"/>
    <mergeCell ref="O53:O64"/>
    <mergeCell ref="P53:P64"/>
    <mergeCell ref="W53:W64"/>
    <mergeCell ref="Y53:Y64"/>
    <mergeCell ref="Z53:Z64"/>
    <mergeCell ref="AB53:AB64"/>
    <mergeCell ref="T65:T76"/>
    <mergeCell ref="R65:R76"/>
    <mergeCell ref="Q65:Q76"/>
    <mergeCell ref="U65:U76"/>
    <mergeCell ref="X65:X76"/>
    <mergeCell ref="AA65:AA76"/>
    <mergeCell ref="T3:U3"/>
    <mergeCell ref="P65:P76"/>
    <mergeCell ref="O65:O76"/>
    <mergeCell ref="N65:N76"/>
    <mergeCell ref="M65:M76"/>
    <mergeCell ref="L65:L76"/>
    <mergeCell ref="T5:T16"/>
    <mergeCell ref="S5:S16"/>
    <mergeCell ref="R5:R16"/>
    <mergeCell ref="Q5:Q16"/>
    <mergeCell ref="P5:P16"/>
    <mergeCell ref="O5:O16"/>
    <mergeCell ref="N5:N16"/>
    <mergeCell ref="M5:M16"/>
    <mergeCell ref="L5:L16"/>
    <mergeCell ref="L41:L52"/>
    <mergeCell ref="M41:M52"/>
    <mergeCell ref="N41:N52"/>
    <mergeCell ref="O41:O52"/>
    <mergeCell ref="P41:P52"/>
    <mergeCell ref="L17:L28"/>
    <mergeCell ref="M17:M28"/>
    <mergeCell ref="N17:N28"/>
    <mergeCell ref="O17:O28"/>
  </mergeCells>
  <phoneticPr fontId="2"/>
  <pageMargins left="0.7" right="0.7" top="0.75" bottom="0.75" header="0.3" footer="0.3"/>
  <pageSetup paperSize="9" scale="70"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0C17-96B5-49CB-8E38-0B321CADB62E}">
  <sheetPr codeName="Sheet11">
    <tabColor rgb="FF0070C0"/>
  </sheetPr>
  <dimension ref="A1:AE273"/>
  <sheetViews>
    <sheetView showGridLines="0" tabSelected="1" zoomScaleNormal="100" workbookViewId="0">
      <selection activeCell="W44" sqref="W44:X44"/>
    </sheetView>
  </sheetViews>
  <sheetFormatPr defaultColWidth="0" defaultRowHeight="18.75" zeroHeight="1" x14ac:dyDescent="0.15"/>
  <cols>
    <col min="1" max="1" width="2.6328125" style="44" customWidth="1"/>
    <col min="2" max="2" width="0.453125" style="44" customWidth="1"/>
    <col min="3" max="3" width="6.36328125" style="63" customWidth="1"/>
    <col min="4" max="4" width="1.81640625" style="29" bestFit="1" customWidth="1"/>
    <col min="5" max="5" width="0.81640625" style="30" customWidth="1"/>
    <col min="6" max="6" width="2.26953125" style="31" customWidth="1"/>
    <col min="7" max="7" width="1.81640625" style="31" bestFit="1" customWidth="1"/>
    <col min="8" max="8" width="2.26953125" style="31" customWidth="1"/>
    <col min="9" max="9" width="0.7265625" style="30" customWidth="1"/>
    <col min="10" max="10" width="1.81640625" style="29" bestFit="1" customWidth="1"/>
    <col min="11" max="12" width="6.36328125" style="63" customWidth="1"/>
    <col min="13" max="13" width="1.81640625" style="29" bestFit="1" customWidth="1"/>
    <col min="14" max="14" width="0.81640625" style="30" customWidth="1"/>
    <col min="15" max="15" width="2.26953125" style="31" customWidth="1"/>
    <col min="16" max="16" width="1.81640625" style="31" customWidth="1"/>
    <col min="17" max="17" width="2.26953125" style="31" customWidth="1"/>
    <col min="18" max="18" width="0.7265625" style="30" customWidth="1"/>
    <col min="19" max="19" width="1.81640625" style="29" bestFit="1" customWidth="1"/>
    <col min="20" max="21" width="6.36328125" style="63" customWidth="1"/>
    <col min="22" max="22" width="2.1796875" style="29" bestFit="1" customWidth="1"/>
    <col min="23" max="23" width="0.81640625" style="30" customWidth="1"/>
    <col min="24" max="24" width="2.26953125" style="31" customWidth="1"/>
    <col min="25" max="25" width="1.81640625" style="31" customWidth="1"/>
    <col min="26" max="26" width="2.26953125" style="31" customWidth="1"/>
    <col min="27" max="27" width="0.7265625" style="30" customWidth="1"/>
    <col min="28" max="28" width="2.1796875" style="29" bestFit="1" customWidth="1"/>
    <col min="29" max="29" width="6.36328125" style="63" customWidth="1"/>
    <col min="30" max="30" width="0.453125" style="44" customWidth="1"/>
    <col min="31" max="31" width="2.6328125" style="44" customWidth="1"/>
    <col min="32" max="16384" width="8.7265625" style="43" hidden="1"/>
  </cols>
  <sheetData>
    <row r="1" spans="1:31" s="44" customFormat="1" x14ac:dyDescent="0.15">
      <c r="F1" s="45"/>
      <c r="H1" s="45"/>
      <c r="M1" s="45"/>
      <c r="O1" s="45"/>
    </row>
    <row r="2" spans="1:31" s="30" customFormat="1" ht="21" x14ac:dyDescent="0.15">
      <c r="A2" s="44"/>
      <c r="B2" s="44"/>
      <c r="C2" s="317" t="str">
        <f>基本情報!A2&amp;基本情報!C2&amp;基本情報!D2&amp;" ("&amp;基本情報!C4&amp;基本情報!D4&amp;"部"&amp;基本情報!F4&amp;") "&amp;"NO.1"</f>
        <v>関東大学バドミントンリーグ戦 (部) NO.1</v>
      </c>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44"/>
      <c r="AE2" s="44"/>
    </row>
    <row r="3" spans="1:31" s="30" customFormat="1" ht="9" customHeight="1" x14ac:dyDescent="0.15">
      <c r="A3" s="44"/>
      <c r="B3" s="44"/>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44"/>
      <c r="AE3" s="44"/>
    </row>
    <row r="4" spans="1:31" s="30" customFormat="1" ht="3.75" customHeight="1" thickBot="1" x14ac:dyDescent="0.2">
      <c r="A4" s="44"/>
      <c r="B4" s="44"/>
      <c r="C4" s="63"/>
      <c r="D4" s="29"/>
      <c r="F4" s="31"/>
      <c r="G4" s="31"/>
      <c r="H4" s="31"/>
      <c r="J4" s="29"/>
      <c r="K4" s="63"/>
      <c r="L4" s="32"/>
      <c r="M4" s="33"/>
      <c r="N4" s="33"/>
      <c r="O4" s="33"/>
      <c r="P4" s="33"/>
      <c r="Q4" s="33"/>
      <c r="R4" s="33"/>
      <c r="S4" s="33"/>
      <c r="T4" s="32"/>
      <c r="U4" s="32"/>
      <c r="V4" s="33"/>
      <c r="W4" s="33"/>
      <c r="X4" s="33"/>
      <c r="Y4" s="33"/>
      <c r="Z4" s="33"/>
      <c r="AA4" s="33"/>
      <c r="AB4" s="33"/>
      <c r="AC4" s="32"/>
      <c r="AD4" s="44"/>
      <c r="AE4" s="44"/>
    </row>
    <row r="5" spans="1:31" s="30" customFormat="1" ht="15" customHeight="1" x14ac:dyDescent="0.15">
      <c r="A5" s="44"/>
      <c r="B5" s="44"/>
      <c r="C5" s="319">
        <f>'1 回転'!B2</f>
        <v>0</v>
      </c>
      <c r="D5" s="320"/>
      <c r="E5" s="315">
        <f>IF('1 回転'!D2="","",'1 回転'!D2)</f>
        <v>0</v>
      </c>
      <c r="F5" s="315"/>
      <c r="G5" s="34" t="s">
        <v>27</v>
      </c>
      <c r="H5" s="315">
        <f>IF('1 回転'!F2="","",'1 回転'!F2)</f>
        <v>0</v>
      </c>
      <c r="I5" s="315"/>
      <c r="J5" s="320">
        <f>'1 回転'!H2</f>
        <v>0</v>
      </c>
      <c r="K5" s="322"/>
      <c r="L5" s="319">
        <f>'1 回転'!I2</f>
        <v>0</v>
      </c>
      <c r="M5" s="320"/>
      <c r="N5" s="315">
        <f>IF('1 回転'!K2="","",'1 回転'!K2)</f>
        <v>0</v>
      </c>
      <c r="O5" s="315"/>
      <c r="P5" s="34" t="s">
        <v>27</v>
      </c>
      <c r="Q5" s="315">
        <f>IF('1 回転'!M2="","",'1 回転'!M2)</f>
        <v>0</v>
      </c>
      <c r="R5" s="315"/>
      <c r="S5" s="320">
        <f>'1 回転'!O2</f>
        <v>0</v>
      </c>
      <c r="T5" s="320"/>
      <c r="U5" s="319">
        <f>'1 回転'!P2</f>
        <v>0</v>
      </c>
      <c r="V5" s="320"/>
      <c r="W5" s="323">
        <f>IF('1 回転'!R2="","",'1 回転'!R2)</f>
        <v>0</v>
      </c>
      <c r="X5" s="323"/>
      <c r="Y5" s="34" t="s">
        <v>27</v>
      </c>
      <c r="Z5" s="323">
        <f>IF('1 回転'!T2="","",'1 回転'!T2)</f>
        <v>0</v>
      </c>
      <c r="AA5" s="323"/>
      <c r="AB5" s="320">
        <f>'1 回転'!T2</f>
        <v>0</v>
      </c>
      <c r="AC5" s="322"/>
      <c r="AD5" s="44"/>
      <c r="AE5" s="44"/>
    </row>
    <row r="6" spans="1:31" s="31" customFormat="1" ht="7.5" customHeight="1" x14ac:dyDescent="0.15">
      <c r="A6" s="44"/>
      <c r="B6" s="44"/>
      <c r="C6" s="312"/>
      <c r="D6" s="321"/>
      <c r="E6" s="316" t="str">
        <f>IF('1 回転'!D3="","",'1 回転'!D3)</f>
        <v/>
      </c>
      <c r="F6" s="316"/>
      <c r="G6" s="61"/>
      <c r="H6" s="316" t="str">
        <f>IF('1 回転'!F3="","",'1 回転'!F3)</f>
        <v/>
      </c>
      <c r="I6" s="316"/>
      <c r="J6" s="321"/>
      <c r="K6" s="311"/>
      <c r="L6" s="312"/>
      <c r="M6" s="321"/>
      <c r="N6" s="316" t="str">
        <f>IF('1 回転'!K3="","",'1 回転'!K3)</f>
        <v/>
      </c>
      <c r="O6" s="316"/>
      <c r="P6" s="61"/>
      <c r="Q6" s="316" t="str">
        <f>IF('1 回転'!M3="","",'1 回転'!M3)</f>
        <v/>
      </c>
      <c r="R6" s="316"/>
      <c r="S6" s="321"/>
      <c r="T6" s="321"/>
      <c r="U6" s="312"/>
      <c r="V6" s="321"/>
      <c r="W6" s="74"/>
      <c r="X6" s="74"/>
      <c r="Y6" s="74"/>
      <c r="Z6" s="74"/>
      <c r="AA6" s="74"/>
      <c r="AB6" s="321"/>
      <c r="AC6" s="311"/>
      <c r="AD6" s="44"/>
      <c r="AE6" s="44"/>
    </row>
    <row r="7" spans="1:31" s="30" customFormat="1" ht="5.25" customHeight="1" x14ac:dyDescent="0.15">
      <c r="A7" s="44"/>
      <c r="B7" s="44"/>
      <c r="C7" s="41"/>
      <c r="D7" s="29"/>
      <c r="E7" s="313"/>
      <c r="F7" s="61"/>
      <c r="G7" s="66"/>
      <c r="H7" s="61"/>
      <c r="I7" s="313"/>
      <c r="J7" s="29"/>
      <c r="K7" s="42"/>
      <c r="L7" s="41"/>
      <c r="M7" s="29"/>
      <c r="N7" s="313"/>
      <c r="O7" s="61"/>
      <c r="P7" s="66"/>
      <c r="Q7" s="61"/>
      <c r="R7" s="313"/>
      <c r="S7" s="29"/>
      <c r="T7" s="72"/>
      <c r="U7" s="41"/>
      <c r="V7" s="29"/>
      <c r="W7" s="74"/>
      <c r="X7" s="74"/>
      <c r="Y7" s="74"/>
      <c r="Z7" s="74"/>
      <c r="AA7" s="74"/>
      <c r="AB7" s="29"/>
      <c r="AC7" s="42"/>
      <c r="AD7" s="44"/>
      <c r="AE7" s="44"/>
    </row>
    <row r="8" spans="1:31" s="30" customFormat="1" ht="9.75" customHeight="1" x14ac:dyDescent="0.15">
      <c r="A8" s="44"/>
      <c r="B8" s="44"/>
      <c r="C8" s="41"/>
      <c r="D8" s="29"/>
      <c r="E8" s="313"/>
      <c r="F8" s="63" t="str">
        <f>IF('1 回転'!D4="","",'1 回転'!D4)</f>
        <v/>
      </c>
      <c r="G8" s="66" t="str">
        <f>IF(F8="","","-")</f>
        <v/>
      </c>
      <c r="H8" s="63" t="str">
        <f>IF('1 回転'!F4="","",'1 回転'!F4)</f>
        <v/>
      </c>
      <c r="I8" s="313"/>
      <c r="J8" s="29"/>
      <c r="K8" s="42"/>
      <c r="L8" s="41"/>
      <c r="M8" s="29"/>
      <c r="N8" s="313"/>
      <c r="O8" s="63" t="str">
        <f>IF('1 回転'!K4="","",'1 回転'!K4)</f>
        <v/>
      </c>
      <c r="P8" s="66" t="str">
        <f>IF(O8="","","-")</f>
        <v/>
      </c>
      <c r="Q8" s="63" t="str">
        <f>IF('1 回転'!M4="","",'1 回転'!M4)</f>
        <v/>
      </c>
      <c r="R8" s="313"/>
      <c r="S8" s="29"/>
      <c r="T8" s="72"/>
      <c r="U8" s="41"/>
      <c r="V8" s="29"/>
      <c r="W8" s="74"/>
      <c r="X8" s="63" t="str">
        <f>IF('1 回転'!R4="","",'1 回転'!R4)</f>
        <v/>
      </c>
      <c r="Y8" s="66" t="str">
        <f>IF(X8="","","-")</f>
        <v/>
      </c>
      <c r="Z8" s="63" t="str">
        <f>IF('1 回転'!T4="","",'1 回転'!T4)</f>
        <v/>
      </c>
      <c r="AA8" s="74"/>
      <c r="AB8" s="29"/>
      <c r="AC8" s="42"/>
      <c r="AD8" s="44"/>
      <c r="AE8" s="44"/>
    </row>
    <row r="9" spans="1:31" s="30" customFormat="1" ht="6" customHeight="1" x14ac:dyDescent="0.15">
      <c r="A9" s="44"/>
      <c r="B9" s="44"/>
      <c r="C9" s="312" t="str">
        <f>IF('1 回転'!B4="","",'1 回転'!B4)</f>
        <v/>
      </c>
      <c r="D9" s="314" t="str">
        <f>IF('1 回転'!C4="","",'1 回転'!C4)</f>
        <v/>
      </c>
      <c r="E9" s="313"/>
      <c r="F9" s="61" t="str">
        <f>IF('1 回転'!D5="","",'1 回転'!D5)</f>
        <v/>
      </c>
      <c r="G9" s="66"/>
      <c r="H9" s="61" t="str">
        <f>IF('1 回転'!F5="","",'1 回転'!F5)</f>
        <v/>
      </c>
      <c r="I9" s="313"/>
      <c r="J9" s="314" t="str">
        <f>IF('1 回転'!G4="","",'1 回転'!G4)</f>
        <v/>
      </c>
      <c r="K9" s="311" t="str">
        <f>IF('1 回転'!H4="","",'1 回転'!H4)</f>
        <v/>
      </c>
      <c r="L9" s="312" t="str">
        <f>IF('1 回転'!I4="","",'1 回転'!I4)</f>
        <v/>
      </c>
      <c r="M9" s="314" t="str">
        <f>IF('1 回転'!J4="","",'1 回転'!J4)</f>
        <v/>
      </c>
      <c r="N9" s="313"/>
      <c r="O9" s="61" t="str">
        <f>IF('1 回転'!K5="","",'1 回転'!K5)</f>
        <v/>
      </c>
      <c r="P9" s="66"/>
      <c r="Q9" s="61" t="str">
        <f>IF('1 回転'!M5="","",'1 回転'!M5)</f>
        <v/>
      </c>
      <c r="R9" s="313"/>
      <c r="S9" s="314" t="str">
        <f>IF('1 回転'!N4="","",'1 回転'!N4)</f>
        <v/>
      </c>
      <c r="T9" s="321" t="str">
        <f>IF('1 回転'!O4="","",'1 回転'!O4)</f>
        <v/>
      </c>
      <c r="U9" s="312" t="str">
        <f>IF('1 回転'!P4="","",'1 回転'!P4)</f>
        <v/>
      </c>
      <c r="V9" s="314" t="str">
        <f>IF('1 回転'!Q4="","",'1 回転'!Q4)</f>
        <v/>
      </c>
      <c r="W9" s="74"/>
      <c r="X9" s="61" t="str">
        <f>IF('1 回転'!R5="","",'1 回転'!R5)</f>
        <v/>
      </c>
      <c r="Y9" s="66"/>
      <c r="Z9" s="61" t="str">
        <f>IF('1 回転'!T5="","",'1 回転'!T5)</f>
        <v/>
      </c>
      <c r="AA9" s="74"/>
      <c r="AB9" s="314" t="str">
        <f>IF('1 回転'!U4="","",'1 回転'!U4)</f>
        <v/>
      </c>
      <c r="AC9" s="311" t="str">
        <f>IF('1 回転'!V4="","",'1 回転'!V4)</f>
        <v/>
      </c>
      <c r="AD9" s="44"/>
      <c r="AE9" s="44"/>
    </row>
    <row r="10" spans="1:31" s="30" customFormat="1" ht="9.75" customHeight="1" x14ac:dyDescent="0.15">
      <c r="A10" s="44"/>
      <c r="B10" s="44"/>
      <c r="C10" s="312"/>
      <c r="D10" s="314"/>
      <c r="E10" s="313"/>
      <c r="F10" s="63" t="str">
        <f>IF('1 回転'!D6="","",'1 回転'!D6)</f>
        <v/>
      </c>
      <c r="G10" s="66" t="str">
        <f>IF(F10="","","-")</f>
        <v/>
      </c>
      <c r="H10" s="63" t="str">
        <f>IF('1 回転'!F6="","",'1 回転'!F6)</f>
        <v/>
      </c>
      <c r="I10" s="313"/>
      <c r="J10" s="314"/>
      <c r="K10" s="311"/>
      <c r="L10" s="312"/>
      <c r="M10" s="314"/>
      <c r="N10" s="313"/>
      <c r="O10" s="63" t="str">
        <f>IF('1 回転'!K6="","",'1 回転'!K6)</f>
        <v/>
      </c>
      <c r="P10" s="66" t="str">
        <f>IF(O10="","","-")</f>
        <v/>
      </c>
      <c r="Q10" s="63" t="str">
        <f>IF('1 回転'!M6="","",'1 回転'!M6)</f>
        <v/>
      </c>
      <c r="R10" s="313"/>
      <c r="S10" s="314"/>
      <c r="T10" s="321"/>
      <c r="U10" s="312"/>
      <c r="V10" s="314"/>
      <c r="W10" s="74"/>
      <c r="X10" s="63" t="str">
        <f>IF('1 回転'!R6="","",'1 回転'!R6)</f>
        <v/>
      </c>
      <c r="Y10" s="66" t="str">
        <f>IF(X10="","","-")</f>
        <v/>
      </c>
      <c r="Z10" s="63" t="str">
        <f>IF('1 回転'!T6="","",'1 回転'!T6)</f>
        <v/>
      </c>
      <c r="AA10" s="74"/>
      <c r="AB10" s="314"/>
      <c r="AC10" s="311"/>
      <c r="AD10" s="44"/>
      <c r="AE10" s="44"/>
    </row>
    <row r="11" spans="1:31" s="30" customFormat="1" ht="6" customHeight="1" x14ac:dyDescent="0.15">
      <c r="A11" s="44"/>
      <c r="B11" s="44"/>
      <c r="C11" s="312"/>
      <c r="D11" s="314"/>
      <c r="E11" s="313"/>
      <c r="F11" s="61" t="str">
        <f>IF('1 回転'!D7="","",'1 回転'!D7)</f>
        <v/>
      </c>
      <c r="G11" s="66"/>
      <c r="H11" s="61" t="str">
        <f>IF('1 回転'!F7="","",'1 回転'!F7)</f>
        <v/>
      </c>
      <c r="I11" s="313"/>
      <c r="J11" s="314"/>
      <c r="K11" s="311"/>
      <c r="L11" s="312"/>
      <c r="M11" s="314"/>
      <c r="N11" s="313"/>
      <c r="O11" s="61" t="str">
        <f>IF('1 回転'!K7="","",'1 回転'!K7)</f>
        <v/>
      </c>
      <c r="P11" s="66"/>
      <c r="Q11" s="61" t="str">
        <f>IF('1 回転'!M7="","",'1 回転'!M7)</f>
        <v/>
      </c>
      <c r="R11" s="313"/>
      <c r="S11" s="314"/>
      <c r="T11" s="321"/>
      <c r="U11" s="312"/>
      <c r="V11" s="314"/>
      <c r="W11" s="74"/>
      <c r="X11" s="61" t="str">
        <f>IF('1 回転'!R7="","",'1 回転'!R7)</f>
        <v/>
      </c>
      <c r="Y11" s="66"/>
      <c r="Z11" s="61" t="str">
        <f>IF('1 回転'!T7="","",'1 回転'!T7)</f>
        <v/>
      </c>
      <c r="AA11" s="74"/>
      <c r="AB11" s="314"/>
      <c r="AC11" s="311"/>
      <c r="AD11" s="44"/>
      <c r="AE11" s="44"/>
    </row>
    <row r="12" spans="1:31" s="30" customFormat="1" ht="9.75" customHeight="1" x14ac:dyDescent="0.15">
      <c r="A12" s="44"/>
      <c r="B12" s="44"/>
      <c r="C12" s="41"/>
      <c r="D12" s="66" t="str">
        <f>IF('1 回転'!C9="","",'1 回転'!C9)</f>
        <v/>
      </c>
      <c r="E12" s="313"/>
      <c r="F12" s="63" t="str">
        <f>IF('1 回転'!D8="","",'1 回転'!D8)</f>
        <v/>
      </c>
      <c r="G12" s="66" t="str">
        <f>IF(F12="","","-")</f>
        <v/>
      </c>
      <c r="H12" s="63" t="str">
        <f>IF('1 回転'!F8="","",'1 回転'!F8)</f>
        <v/>
      </c>
      <c r="I12" s="313"/>
      <c r="J12" s="66" t="str">
        <f>IF('1 回転'!G9="","",'1 回転'!G9)</f>
        <v/>
      </c>
      <c r="K12" s="42"/>
      <c r="L12" s="41"/>
      <c r="M12" s="66" t="str">
        <f>IF('1 回転'!J9="","",'1 回転'!J9)</f>
        <v/>
      </c>
      <c r="N12" s="313"/>
      <c r="O12" s="63" t="str">
        <f>IF('1 回転'!K8="","",'1 回転'!K8)</f>
        <v/>
      </c>
      <c r="P12" s="66" t="str">
        <f>IF(O12="","","-")</f>
        <v/>
      </c>
      <c r="Q12" s="63" t="str">
        <f>IF('1 回転'!M8="","",'1 回転'!M8)</f>
        <v/>
      </c>
      <c r="R12" s="313"/>
      <c r="S12" s="66" t="str">
        <f>IF('1 回転'!N9="","",'1 回転'!N9)</f>
        <v/>
      </c>
      <c r="T12" s="72"/>
      <c r="U12" s="41"/>
      <c r="V12" s="66" t="str">
        <f>IF('1 回転'!Q9="","",'1 回転'!Q9)</f>
        <v/>
      </c>
      <c r="W12" s="74"/>
      <c r="X12" s="63" t="str">
        <f>IF('1 回転'!R8="","",'1 回転'!R8)</f>
        <v/>
      </c>
      <c r="Y12" s="66" t="str">
        <f>IF(X12="","","-")</f>
        <v/>
      </c>
      <c r="Z12" s="63" t="str">
        <f>IF('1 回転'!T8="","",'1 回転'!T8)</f>
        <v/>
      </c>
      <c r="AA12" s="74"/>
      <c r="AB12" s="66" t="str">
        <f>IF('1 回転'!U9="","",'1 回転'!U9)</f>
        <v/>
      </c>
      <c r="AC12" s="42"/>
      <c r="AD12" s="44"/>
      <c r="AE12" s="44"/>
    </row>
    <row r="13" spans="1:31" s="30" customFormat="1" ht="6" customHeight="1" x14ac:dyDescent="0.15">
      <c r="A13" s="44"/>
      <c r="B13" s="44"/>
      <c r="C13" s="41"/>
      <c r="D13" s="66"/>
      <c r="E13" s="313"/>
      <c r="F13" s="61" t="str">
        <f>IF('1 回転'!D9="","",'1 回転'!D9)</f>
        <v/>
      </c>
      <c r="G13" s="66"/>
      <c r="H13" s="61" t="str">
        <f>IF('1 回転'!F9="","",'1 回転'!F9)</f>
        <v/>
      </c>
      <c r="I13" s="313"/>
      <c r="J13" s="29"/>
      <c r="K13" s="42"/>
      <c r="L13" s="41"/>
      <c r="M13" s="29"/>
      <c r="N13" s="313"/>
      <c r="O13" s="61" t="str">
        <f>IF('1 回転'!K9="","",'1 回転'!K9)</f>
        <v/>
      </c>
      <c r="P13" s="66"/>
      <c r="Q13" s="61"/>
      <c r="R13" s="313"/>
      <c r="S13" s="29"/>
      <c r="T13" s="72"/>
      <c r="U13" s="41"/>
      <c r="V13" s="29"/>
      <c r="W13" s="74"/>
      <c r="X13" s="61" t="str">
        <f>IF('1 回転'!R9="","",'1 回転'!R9)</f>
        <v/>
      </c>
      <c r="Y13" s="66"/>
      <c r="Z13" s="61"/>
      <c r="AA13" s="74"/>
      <c r="AB13" s="29"/>
      <c r="AC13" s="42"/>
      <c r="AD13" s="44"/>
      <c r="AE13" s="44"/>
    </row>
    <row r="14" spans="1:31" s="30" customFormat="1" ht="5.25" customHeight="1" x14ac:dyDescent="0.15">
      <c r="A14" s="44"/>
      <c r="B14" s="44"/>
      <c r="C14" s="41"/>
      <c r="D14" s="66"/>
      <c r="E14" s="313"/>
      <c r="F14" s="61"/>
      <c r="G14" s="66"/>
      <c r="H14" s="61"/>
      <c r="I14" s="313"/>
      <c r="J14" s="29"/>
      <c r="K14" s="42"/>
      <c r="L14" s="41"/>
      <c r="M14" s="29"/>
      <c r="N14" s="313"/>
      <c r="O14" s="61"/>
      <c r="P14" s="66"/>
      <c r="Q14" s="61"/>
      <c r="R14" s="313"/>
      <c r="S14" s="29"/>
      <c r="T14" s="72"/>
      <c r="U14" s="41"/>
      <c r="V14" s="29"/>
      <c r="W14" s="74"/>
      <c r="X14" s="61"/>
      <c r="Y14" s="66"/>
      <c r="Z14" s="61"/>
      <c r="AA14" s="74"/>
      <c r="AB14" s="29"/>
      <c r="AC14" s="42"/>
      <c r="AD14" s="44"/>
      <c r="AE14" s="44"/>
    </row>
    <row r="15" spans="1:31" s="30" customFormat="1" ht="9.75" customHeight="1" x14ac:dyDescent="0.15">
      <c r="A15" s="44"/>
      <c r="B15" s="44"/>
      <c r="C15" s="41"/>
      <c r="D15" s="29"/>
      <c r="E15" s="313"/>
      <c r="F15" s="63" t="str">
        <f>IF('1 回転'!D10="","",'1 回転'!D10)</f>
        <v/>
      </c>
      <c r="G15" s="66" t="str">
        <f>IF(F15="","","-")</f>
        <v/>
      </c>
      <c r="H15" s="63" t="str">
        <f>IF('1 回転'!F10="","",'1 回転'!F10)</f>
        <v/>
      </c>
      <c r="I15" s="313"/>
      <c r="J15" s="29"/>
      <c r="K15" s="42"/>
      <c r="L15" s="41"/>
      <c r="M15" s="29"/>
      <c r="N15" s="313"/>
      <c r="O15" s="63" t="str">
        <f>IF('1 回転'!K10="","",'1 回転'!K10)</f>
        <v/>
      </c>
      <c r="P15" s="66" t="str">
        <f>IF(O15="","","-")</f>
        <v/>
      </c>
      <c r="Q15" s="63" t="str">
        <f>IF('1 回転'!M10="","",'1 回転'!M10)</f>
        <v/>
      </c>
      <c r="R15" s="313"/>
      <c r="S15" s="29"/>
      <c r="T15" s="72"/>
      <c r="U15" s="41"/>
      <c r="V15" s="29"/>
      <c r="W15" s="74"/>
      <c r="X15" s="63" t="str">
        <f>IF('1 回転'!R10="","",'1 回転'!R10)</f>
        <v/>
      </c>
      <c r="Y15" s="66" t="str">
        <f>IF(X15="","","-")</f>
        <v/>
      </c>
      <c r="Z15" s="63" t="str">
        <f>IF('1 回転'!T10="","",'1 回転'!T10)</f>
        <v/>
      </c>
      <c r="AA15" s="74"/>
      <c r="AB15" s="29"/>
      <c r="AC15" s="42"/>
      <c r="AD15" s="44"/>
      <c r="AE15" s="44"/>
    </row>
    <row r="16" spans="1:31" s="30" customFormat="1" ht="6" customHeight="1" x14ac:dyDescent="0.15">
      <c r="A16" s="44"/>
      <c r="B16" s="44"/>
      <c r="C16" s="312" t="str">
        <f>IF('1 回転'!B10="","",'1 回転'!B10)</f>
        <v/>
      </c>
      <c r="D16" s="314" t="str">
        <f>IF('1 回転'!C10="","",'1 回転'!C10)</f>
        <v/>
      </c>
      <c r="E16" s="313"/>
      <c r="F16" s="61" t="str">
        <f>IF('1 回転'!D11="","",'1 回転'!D11)</f>
        <v/>
      </c>
      <c r="G16" s="66"/>
      <c r="H16" s="61" t="str">
        <f>IF('1 回転'!F11="","",'1 回転'!F11)</f>
        <v/>
      </c>
      <c r="I16" s="313"/>
      <c r="J16" s="314" t="str">
        <f>IF('1 回転'!G10="","",'1 回転'!G10)</f>
        <v/>
      </c>
      <c r="K16" s="311" t="str">
        <f>IF('1 回転'!H10="","",'1 回転'!H10)</f>
        <v/>
      </c>
      <c r="L16" s="312" t="str">
        <f>IF('1 回転'!I10="","",'1 回転'!I10)</f>
        <v/>
      </c>
      <c r="M16" s="314" t="str">
        <f>IF('1 回転'!J10="","",'1 回転'!J10)</f>
        <v/>
      </c>
      <c r="N16" s="313"/>
      <c r="O16" s="61" t="str">
        <f>IF('1 回転'!K11="","",'1 回転'!K11)</f>
        <v/>
      </c>
      <c r="P16" s="66"/>
      <c r="Q16" s="61" t="str">
        <f>IF('1 回転'!M11="","",'1 回転'!M11)</f>
        <v/>
      </c>
      <c r="R16" s="313"/>
      <c r="S16" s="314" t="str">
        <f>IF('1 回転'!N10="","",'1 回転'!N10)</f>
        <v/>
      </c>
      <c r="T16" s="321" t="str">
        <f>IF('1 回転'!O10="","",'1 回転'!O10)</f>
        <v/>
      </c>
      <c r="U16" s="312" t="str">
        <f>IF('1 回転'!P10="","",'1 回転'!P10)</f>
        <v/>
      </c>
      <c r="V16" s="314" t="str">
        <f>IF('1 回転'!Q10="","",'1 回転'!Q10)</f>
        <v/>
      </c>
      <c r="W16" s="74"/>
      <c r="X16" s="61" t="str">
        <f>IF('1 回転'!R11="","",'1 回転'!R11)</f>
        <v/>
      </c>
      <c r="Y16" s="66"/>
      <c r="Z16" s="61" t="str">
        <f>IF('1 回転'!T11="","",'1 回転'!T11)</f>
        <v/>
      </c>
      <c r="AA16" s="74"/>
      <c r="AB16" s="314" t="str">
        <f>IF('1 回転'!U10="","",'1 回転'!U10)</f>
        <v/>
      </c>
      <c r="AC16" s="311" t="str">
        <f>IF('1 回転'!V10="","",'1 回転'!V10)</f>
        <v/>
      </c>
      <c r="AD16" s="44"/>
      <c r="AE16" s="44"/>
    </row>
    <row r="17" spans="1:31" s="30" customFormat="1" ht="9.75" customHeight="1" x14ac:dyDescent="0.15">
      <c r="A17" s="44"/>
      <c r="B17" s="44"/>
      <c r="C17" s="312"/>
      <c r="D17" s="314"/>
      <c r="E17" s="313"/>
      <c r="F17" s="63" t="str">
        <f>IF('1 回転'!D12="","",'1 回転'!D12)</f>
        <v/>
      </c>
      <c r="G17" s="66" t="str">
        <f>IF(F17="","","-")</f>
        <v/>
      </c>
      <c r="H17" s="63" t="str">
        <f>IF('1 回転'!F12="","",'1 回転'!F12)</f>
        <v/>
      </c>
      <c r="I17" s="313"/>
      <c r="J17" s="314"/>
      <c r="K17" s="311"/>
      <c r="L17" s="312"/>
      <c r="M17" s="314"/>
      <c r="N17" s="313"/>
      <c r="O17" s="63" t="str">
        <f>IF('1 回転'!K12="","",'1 回転'!K12)</f>
        <v/>
      </c>
      <c r="P17" s="66" t="str">
        <f>IF(O17="","","-")</f>
        <v/>
      </c>
      <c r="Q17" s="63" t="str">
        <f>IF('1 回転'!M12="","",'1 回転'!M12)</f>
        <v/>
      </c>
      <c r="R17" s="313"/>
      <c r="S17" s="314"/>
      <c r="T17" s="321"/>
      <c r="U17" s="312"/>
      <c r="V17" s="314"/>
      <c r="W17" s="74"/>
      <c r="X17" s="63" t="str">
        <f>IF('1 回転'!R12="","",'1 回転'!R12)</f>
        <v/>
      </c>
      <c r="Y17" s="66" t="str">
        <f>IF(X17="","","-")</f>
        <v/>
      </c>
      <c r="Z17" s="63" t="str">
        <f>IF('1 回転'!T12="","",'1 回転'!T12)</f>
        <v/>
      </c>
      <c r="AA17" s="74"/>
      <c r="AB17" s="314"/>
      <c r="AC17" s="311"/>
      <c r="AD17" s="44"/>
      <c r="AE17" s="44"/>
    </row>
    <row r="18" spans="1:31" s="30" customFormat="1" ht="6" customHeight="1" x14ac:dyDescent="0.15">
      <c r="A18" s="44"/>
      <c r="B18" s="44"/>
      <c r="C18" s="312"/>
      <c r="D18" s="314"/>
      <c r="E18" s="313"/>
      <c r="F18" s="61" t="str">
        <f>IF('1 回転'!D13="","",'1 回転'!D13)</f>
        <v/>
      </c>
      <c r="G18" s="66"/>
      <c r="H18" s="61" t="str">
        <f>IF('1 回転'!F13="","",'1 回転'!F13)</f>
        <v/>
      </c>
      <c r="I18" s="313"/>
      <c r="J18" s="314"/>
      <c r="K18" s="311"/>
      <c r="L18" s="312"/>
      <c r="M18" s="314"/>
      <c r="N18" s="313"/>
      <c r="O18" s="61" t="str">
        <f>IF('1 回転'!K13="","",'1 回転'!K13)</f>
        <v/>
      </c>
      <c r="P18" s="66"/>
      <c r="Q18" s="61" t="str">
        <f>IF('1 回転'!M13="","",'1 回転'!M13)</f>
        <v/>
      </c>
      <c r="R18" s="313"/>
      <c r="S18" s="314"/>
      <c r="T18" s="321"/>
      <c r="U18" s="312"/>
      <c r="V18" s="314"/>
      <c r="W18" s="74"/>
      <c r="X18" s="61" t="str">
        <f>IF('1 回転'!R13="","",'1 回転'!R13)</f>
        <v/>
      </c>
      <c r="Y18" s="66"/>
      <c r="Z18" s="61" t="str">
        <f>IF('1 回転'!T13="","",'1 回転'!T13)</f>
        <v/>
      </c>
      <c r="AA18" s="74"/>
      <c r="AB18" s="314"/>
      <c r="AC18" s="311"/>
      <c r="AD18" s="44"/>
      <c r="AE18" s="44"/>
    </row>
    <row r="19" spans="1:31" s="30" customFormat="1" ht="9.75" customHeight="1" x14ac:dyDescent="0.15">
      <c r="A19" s="44"/>
      <c r="B19" s="44"/>
      <c r="C19" s="41"/>
      <c r="D19" s="66" t="str">
        <f>IF('1 回転'!C15="","",'1 回転'!C15)</f>
        <v/>
      </c>
      <c r="E19" s="313"/>
      <c r="F19" s="63" t="str">
        <f>IF('1 回転'!D14="","",'1 回転'!D14)</f>
        <v/>
      </c>
      <c r="G19" s="66" t="str">
        <f>IF(F19="","","-")</f>
        <v/>
      </c>
      <c r="H19" s="63" t="str">
        <f>IF('1 回転'!F14="","",'1 回転'!F14)</f>
        <v/>
      </c>
      <c r="I19" s="313"/>
      <c r="J19" s="66" t="str">
        <f>IF('1 回転'!G15="","",'1 回転'!G15)</f>
        <v/>
      </c>
      <c r="K19" s="42"/>
      <c r="L19" s="41"/>
      <c r="M19" s="66" t="str">
        <f>IF('1 回転'!J15="","",'1 回転'!J15)</f>
        <v/>
      </c>
      <c r="N19" s="313"/>
      <c r="O19" s="63" t="str">
        <f>IF('1 回転'!K14="","",'1 回転'!K14)</f>
        <v/>
      </c>
      <c r="P19" s="66" t="str">
        <f>IF(O19="","","-")</f>
        <v/>
      </c>
      <c r="Q19" s="63" t="str">
        <f>IF('1 回転'!M14="","",'1 回転'!M14)</f>
        <v/>
      </c>
      <c r="R19" s="313"/>
      <c r="S19" s="66" t="str">
        <f>IF('1 回転'!N15="","",'1 回転'!N15)</f>
        <v/>
      </c>
      <c r="T19" s="72"/>
      <c r="U19" s="41"/>
      <c r="V19" s="66" t="str">
        <f>IF('1 回転'!Q15="","",'1 回転'!Q15)</f>
        <v/>
      </c>
      <c r="W19" s="74"/>
      <c r="X19" s="63" t="str">
        <f>IF('1 回転'!R14="","",'1 回転'!R14)</f>
        <v/>
      </c>
      <c r="Y19" s="66" t="str">
        <f>IF(X19="","","-")</f>
        <v/>
      </c>
      <c r="Z19" s="63" t="str">
        <f>IF('1 回転'!T14="","",'1 回転'!T14)</f>
        <v/>
      </c>
      <c r="AA19" s="74"/>
      <c r="AB19" s="66" t="str">
        <f>IF('1 回転'!U15="","",'1 回転'!U15)</f>
        <v/>
      </c>
      <c r="AC19" s="42"/>
      <c r="AD19" s="44"/>
      <c r="AE19" s="44"/>
    </row>
    <row r="20" spans="1:31" s="30" customFormat="1" ht="6" customHeight="1" x14ac:dyDescent="0.15">
      <c r="A20" s="44"/>
      <c r="B20" s="44"/>
      <c r="C20" s="41"/>
      <c r="D20" s="29"/>
      <c r="E20" s="313"/>
      <c r="F20" s="61" t="str">
        <f>IF('1 回転'!D15="","",'1 回転'!D15)</f>
        <v/>
      </c>
      <c r="G20" s="66"/>
      <c r="H20" s="61" t="str">
        <f>IF('1 回転'!F15="","",'1 回転'!F15)</f>
        <v/>
      </c>
      <c r="I20" s="313"/>
      <c r="J20" s="29"/>
      <c r="K20" s="42"/>
      <c r="L20" s="41"/>
      <c r="M20" s="29"/>
      <c r="N20" s="313"/>
      <c r="O20" s="61" t="str">
        <f>IF('1 回転'!K15="","",'1 回転'!K15)</f>
        <v/>
      </c>
      <c r="P20" s="66"/>
      <c r="Q20" s="61" t="str">
        <f>IF('1 回転'!M15="","",'1 回転'!M15)</f>
        <v/>
      </c>
      <c r="R20" s="313"/>
      <c r="S20" s="29"/>
      <c r="T20" s="72"/>
      <c r="U20" s="41"/>
      <c r="V20" s="29"/>
      <c r="W20" s="74"/>
      <c r="X20" s="61" t="str">
        <f>IF('1 回転'!R15="","",'1 回転'!R15)</f>
        <v/>
      </c>
      <c r="Y20" s="66"/>
      <c r="Z20" s="61" t="str">
        <f>IF('1 回転'!T15="","",'1 回転'!T15)</f>
        <v/>
      </c>
      <c r="AA20" s="74"/>
      <c r="AB20" s="29"/>
      <c r="AC20" s="42"/>
      <c r="AD20" s="44"/>
      <c r="AE20" s="44"/>
    </row>
    <row r="21" spans="1:31" s="30" customFormat="1" ht="5.25" customHeight="1" x14ac:dyDescent="0.15">
      <c r="A21" s="44"/>
      <c r="B21" s="44"/>
      <c r="C21" s="312" t="str">
        <f>IF('1 回転'!B16="","",'1 回転'!B16)</f>
        <v/>
      </c>
      <c r="D21" s="29"/>
      <c r="E21" s="313"/>
      <c r="F21" s="61"/>
      <c r="G21" s="66"/>
      <c r="H21" s="61"/>
      <c r="I21" s="313"/>
      <c r="J21" s="29"/>
      <c r="K21" s="311" t="str">
        <f>IF('1 回転'!H16="","",'1 回転'!H16)</f>
        <v/>
      </c>
      <c r="L21" s="312" t="str">
        <f>IF('1 回転'!I16="","",'1 回転'!I16)</f>
        <v/>
      </c>
      <c r="M21" s="29"/>
      <c r="N21" s="313"/>
      <c r="O21" s="61"/>
      <c r="P21" s="66"/>
      <c r="Q21" s="61"/>
      <c r="R21" s="313"/>
      <c r="S21" s="29"/>
      <c r="T21" s="321" t="str">
        <f>IF('1 回転'!O16="","",'1 回転'!O16)</f>
        <v/>
      </c>
      <c r="U21" s="312" t="str">
        <f>IF('1 回転'!P16="","",'1 回転'!P16)</f>
        <v/>
      </c>
      <c r="V21" s="29"/>
      <c r="W21" s="74"/>
      <c r="X21" s="61"/>
      <c r="Y21" s="66"/>
      <c r="Z21" s="61"/>
      <c r="AA21" s="74"/>
      <c r="AB21" s="29"/>
      <c r="AC21" s="311" t="str">
        <f>IF('1 回転'!V16="","",'1 回転'!V16)</f>
        <v/>
      </c>
      <c r="AD21" s="44"/>
      <c r="AE21" s="44"/>
    </row>
    <row r="22" spans="1:31" s="30" customFormat="1" ht="9.75" customHeight="1" x14ac:dyDescent="0.15">
      <c r="A22" s="44"/>
      <c r="B22" s="44"/>
      <c r="C22" s="312"/>
      <c r="D22" s="29"/>
      <c r="E22" s="313"/>
      <c r="F22" s="63" t="str">
        <f>IF('1 回転'!D16="","",'1 回転'!D16)</f>
        <v/>
      </c>
      <c r="G22" s="66" t="str">
        <f>IF(F22="","","-")</f>
        <v/>
      </c>
      <c r="H22" s="63" t="str">
        <f>IF('1 回転'!F16="","",'1 回転'!F16)</f>
        <v/>
      </c>
      <c r="I22" s="313"/>
      <c r="J22" s="29"/>
      <c r="K22" s="311"/>
      <c r="L22" s="312"/>
      <c r="M22" s="29"/>
      <c r="N22" s="313"/>
      <c r="O22" s="63" t="str">
        <f>IF('1 回転'!K16="","",'1 回転'!K16)</f>
        <v/>
      </c>
      <c r="P22" s="66" t="str">
        <f>IF(O22="","","-")</f>
        <v/>
      </c>
      <c r="Q22" s="63" t="str">
        <f>IF('1 回転'!M16="","",'1 回転'!M16)</f>
        <v/>
      </c>
      <c r="R22" s="313"/>
      <c r="S22" s="29"/>
      <c r="T22" s="321"/>
      <c r="U22" s="312"/>
      <c r="V22" s="29"/>
      <c r="W22" s="74"/>
      <c r="X22" s="63" t="str">
        <f>IF('1 回転'!R16="","",'1 回転'!R16)</f>
        <v/>
      </c>
      <c r="Y22" s="66" t="str">
        <f>IF(X22="","","-")</f>
        <v/>
      </c>
      <c r="Z22" s="63" t="str">
        <f>IF('1 回転'!T16="","",'1 回転'!T16)</f>
        <v/>
      </c>
      <c r="AA22" s="74"/>
      <c r="AB22" s="29"/>
      <c r="AC22" s="311"/>
      <c r="AD22" s="44"/>
      <c r="AE22" s="44"/>
    </row>
    <row r="23" spans="1:31" s="30" customFormat="1" ht="6" customHeight="1" x14ac:dyDescent="0.15">
      <c r="A23" s="44"/>
      <c r="B23" s="44"/>
      <c r="C23" s="312"/>
      <c r="D23" s="314" t="str">
        <f>IF('1 回転'!C16="","",'1 回転'!C16)</f>
        <v/>
      </c>
      <c r="E23" s="313"/>
      <c r="F23" s="61" t="str">
        <f>IF('1 回転'!D17="","",'1 回転'!D17)</f>
        <v/>
      </c>
      <c r="G23" s="66"/>
      <c r="H23" s="61" t="str">
        <f>IF('1 回転'!F17="","",'1 回転'!F17)</f>
        <v/>
      </c>
      <c r="I23" s="313"/>
      <c r="J23" s="314" t="str">
        <f>IF('1 回転'!G16="","",'1 回転'!G16)</f>
        <v/>
      </c>
      <c r="K23" s="311"/>
      <c r="L23" s="312"/>
      <c r="M23" s="314" t="str">
        <f>IF('1 回転'!J16="","",'1 回転'!J16)</f>
        <v/>
      </c>
      <c r="N23" s="313"/>
      <c r="O23" s="61" t="str">
        <f>IF('1 回転'!K17="","",'1 回転'!K17)</f>
        <v/>
      </c>
      <c r="P23" s="66"/>
      <c r="Q23" s="61" t="str">
        <f>IF('1 回転'!M17="","",'1 回転'!M17)</f>
        <v/>
      </c>
      <c r="R23" s="313"/>
      <c r="S23" s="314" t="str">
        <f>IF('1 回転'!N16="","",'1 回転'!N16)</f>
        <v/>
      </c>
      <c r="T23" s="321"/>
      <c r="U23" s="312"/>
      <c r="V23" s="314" t="str">
        <f>IF('1 回転'!Q16="","",'1 回転'!Q16)</f>
        <v/>
      </c>
      <c r="W23" s="74"/>
      <c r="X23" s="61" t="str">
        <f>IF('1 回転'!R17="","",'1 回転'!R17)</f>
        <v/>
      </c>
      <c r="Y23" s="66"/>
      <c r="Z23" s="61" t="str">
        <f>IF('1 回転'!T17="","",'1 回転'!T17)</f>
        <v/>
      </c>
      <c r="AA23" s="74"/>
      <c r="AB23" s="314" t="str">
        <f>IF('1 回転'!U16="","",'1 回転'!U16)</f>
        <v/>
      </c>
      <c r="AC23" s="311"/>
      <c r="AD23" s="44"/>
      <c r="AE23" s="44"/>
    </row>
    <row r="24" spans="1:31" s="30" customFormat="1" ht="9.75" customHeight="1" x14ac:dyDescent="0.15">
      <c r="A24" s="44"/>
      <c r="B24" s="44"/>
      <c r="C24" s="312" t="str">
        <f>IF('1 回転'!B19="","",'1 回転'!B19)</f>
        <v/>
      </c>
      <c r="D24" s="314"/>
      <c r="E24" s="313"/>
      <c r="F24" s="63" t="str">
        <f>IF('1 回転'!D18="","",'1 回転'!D18)</f>
        <v/>
      </c>
      <c r="G24" s="66" t="str">
        <f>IF(F24="","","-")</f>
        <v/>
      </c>
      <c r="H24" s="63" t="str">
        <f>IF('1 回転'!F18="","",'1 回転'!F18)</f>
        <v/>
      </c>
      <c r="I24" s="313"/>
      <c r="J24" s="314"/>
      <c r="K24" s="311" t="str">
        <f>IF('1 回転'!H19="","",'1 回転'!H19)</f>
        <v/>
      </c>
      <c r="L24" s="312" t="str">
        <f>IF('1 回転'!I19="","",'1 回転'!I19)</f>
        <v/>
      </c>
      <c r="M24" s="314"/>
      <c r="N24" s="313"/>
      <c r="O24" s="63" t="str">
        <f>IF('1 回転'!K18="","",'1 回転'!K18)</f>
        <v/>
      </c>
      <c r="P24" s="66" t="str">
        <f>IF(O24="","","-")</f>
        <v/>
      </c>
      <c r="Q24" s="63" t="str">
        <f>IF('1 回転'!M18="","",'1 回転'!M18)</f>
        <v/>
      </c>
      <c r="R24" s="313"/>
      <c r="S24" s="314"/>
      <c r="T24" s="321" t="str">
        <f>IF('1 回転'!O19="","",'1 回転'!O19)</f>
        <v/>
      </c>
      <c r="U24" s="312" t="str">
        <f>IF('1 回転'!P19="","",'1 回転'!P19)</f>
        <v/>
      </c>
      <c r="V24" s="314"/>
      <c r="W24" s="74"/>
      <c r="X24" s="63" t="str">
        <f>IF('1 回転'!R18="","",'1 回転'!R18)</f>
        <v/>
      </c>
      <c r="Y24" s="66" t="str">
        <f>IF(X24="","","-")</f>
        <v/>
      </c>
      <c r="Z24" s="63" t="str">
        <f>IF('1 回転'!T18="","",'1 回転'!T18)</f>
        <v/>
      </c>
      <c r="AA24" s="74"/>
      <c r="AB24" s="314"/>
      <c r="AC24" s="311" t="str">
        <f>IF('1 回転'!V19="","",'1 回転'!V19)</f>
        <v/>
      </c>
      <c r="AD24" s="44"/>
      <c r="AE24" s="44"/>
    </row>
    <row r="25" spans="1:31" s="30" customFormat="1" ht="6" customHeight="1" x14ac:dyDescent="0.15">
      <c r="A25" s="44"/>
      <c r="B25" s="44"/>
      <c r="C25" s="312"/>
      <c r="D25" s="314"/>
      <c r="E25" s="313"/>
      <c r="F25" s="61" t="str">
        <f>IF('1 回転'!D19="","",'1 回転'!D19)</f>
        <v/>
      </c>
      <c r="G25" s="66"/>
      <c r="H25" s="61" t="str">
        <f>IF('1 回転'!F19="","",'1 回転'!F19)</f>
        <v/>
      </c>
      <c r="I25" s="313"/>
      <c r="J25" s="314"/>
      <c r="K25" s="311"/>
      <c r="L25" s="312"/>
      <c r="M25" s="314"/>
      <c r="N25" s="313"/>
      <c r="O25" s="61" t="str">
        <f>IF('1 回転'!K19="","",'1 回転'!K19)</f>
        <v/>
      </c>
      <c r="P25" s="66"/>
      <c r="Q25" s="61" t="str">
        <f>IF('1 回転'!M19="","",'1 回転'!M19)</f>
        <v/>
      </c>
      <c r="R25" s="313"/>
      <c r="S25" s="314"/>
      <c r="T25" s="321"/>
      <c r="U25" s="312"/>
      <c r="V25" s="314"/>
      <c r="W25" s="74"/>
      <c r="X25" s="61" t="str">
        <f>IF('1 回転'!R19="","",'1 回転'!R19)</f>
        <v/>
      </c>
      <c r="Y25" s="66"/>
      <c r="Z25" s="61" t="str">
        <f>IF('1 回転'!T19="","",'1 回転'!T19)</f>
        <v/>
      </c>
      <c r="AA25" s="74"/>
      <c r="AB25" s="314"/>
      <c r="AC25" s="311"/>
      <c r="AD25" s="44"/>
      <c r="AE25" s="44"/>
    </row>
    <row r="26" spans="1:31" s="30" customFormat="1" ht="8.1" customHeight="1" x14ac:dyDescent="0.15">
      <c r="A26" s="44"/>
      <c r="B26" s="44"/>
      <c r="C26" s="312"/>
      <c r="D26" s="66" t="str">
        <f>IF('1 回転'!C21="","",'1 回転'!C21)</f>
        <v/>
      </c>
      <c r="E26" s="313"/>
      <c r="F26" s="63" t="str">
        <f>IF('1 回転'!D20="","",'1 回転'!D20)</f>
        <v/>
      </c>
      <c r="G26" s="66" t="str">
        <f>IF(F26="","","-")</f>
        <v/>
      </c>
      <c r="H26" s="63" t="str">
        <f>IF('1 回転'!F20="","",'1 回転'!F20)</f>
        <v/>
      </c>
      <c r="I26" s="313"/>
      <c r="J26" s="66" t="str">
        <f>IF('1 回転'!G21="","",'1 回転'!G21)</f>
        <v/>
      </c>
      <c r="K26" s="311"/>
      <c r="L26" s="312"/>
      <c r="M26" s="66" t="str">
        <f>IF('1 回転'!J21="","",'1 回転'!J21)</f>
        <v/>
      </c>
      <c r="N26" s="313"/>
      <c r="O26" s="63" t="str">
        <f>IF('1 回転'!K20="","",'1 回転'!K20)</f>
        <v/>
      </c>
      <c r="P26" s="66" t="str">
        <f>IF(O26="","","-")</f>
        <v/>
      </c>
      <c r="Q26" s="63" t="str">
        <f>IF('1 回転'!M20="","",'1 回転'!M20)</f>
        <v/>
      </c>
      <c r="R26" s="313"/>
      <c r="S26" s="66" t="str">
        <f>IF('1 回転'!N21="","",'1 回転'!N21)</f>
        <v/>
      </c>
      <c r="T26" s="321"/>
      <c r="U26" s="312"/>
      <c r="V26" s="66" t="str">
        <f>IF('1 回転'!Q21="","",'1 回転'!Q21)</f>
        <v/>
      </c>
      <c r="W26" s="74"/>
      <c r="X26" s="63" t="str">
        <f>IF('1 回転'!R20="","",'1 回転'!R20)</f>
        <v/>
      </c>
      <c r="Y26" s="66" t="str">
        <f>IF(X26="","","-")</f>
        <v/>
      </c>
      <c r="Z26" s="63" t="str">
        <f>IF('1 回転'!T20="","",'1 回転'!T20)</f>
        <v/>
      </c>
      <c r="AA26" s="74"/>
      <c r="AB26" s="66" t="str">
        <f>IF('1 回転'!U21="","",'1 回転'!U21)</f>
        <v/>
      </c>
      <c r="AC26" s="311"/>
      <c r="AD26" s="44"/>
      <c r="AE26" s="44"/>
    </row>
    <row r="27" spans="1:31" s="30" customFormat="1" ht="6" customHeight="1" x14ac:dyDescent="0.15">
      <c r="A27" s="44"/>
      <c r="B27" s="44"/>
      <c r="C27" s="62"/>
      <c r="D27" s="29"/>
      <c r="E27" s="313"/>
      <c r="F27" s="61" t="str">
        <f>IF('1 回転'!D21="","",'1 回転'!D21)</f>
        <v/>
      </c>
      <c r="G27" s="66"/>
      <c r="H27" s="61" t="str">
        <f>IF('1 回転'!F21="","",'1 回転'!F21)</f>
        <v/>
      </c>
      <c r="I27" s="313"/>
      <c r="J27" s="29"/>
      <c r="K27" s="64"/>
      <c r="L27" s="62"/>
      <c r="M27" s="29"/>
      <c r="N27" s="313"/>
      <c r="O27" s="61" t="str">
        <f>IF('1 回転'!K21="","",'1 回転'!K21)</f>
        <v/>
      </c>
      <c r="P27" s="66"/>
      <c r="Q27" s="61" t="str">
        <f>IF('1 回転'!M21="","",'1 回転'!M21)</f>
        <v/>
      </c>
      <c r="R27" s="313"/>
      <c r="S27" s="29"/>
      <c r="T27" s="63"/>
      <c r="U27" s="62"/>
      <c r="V27" s="29"/>
      <c r="W27" s="74"/>
      <c r="X27" s="61" t="str">
        <f>IF('1 回転'!R21="","",'1 回転'!R21)</f>
        <v/>
      </c>
      <c r="Y27" s="66"/>
      <c r="Z27" s="61" t="str">
        <f>IF('1 回転'!T21="","",'1 回転'!T21)</f>
        <v/>
      </c>
      <c r="AA27" s="74"/>
      <c r="AB27" s="29"/>
      <c r="AC27" s="64"/>
      <c r="AD27" s="44"/>
      <c r="AE27" s="44"/>
    </row>
    <row r="28" spans="1:31" s="30" customFormat="1" ht="5.25" customHeight="1" x14ac:dyDescent="0.15">
      <c r="A28" s="44"/>
      <c r="B28" s="44"/>
      <c r="C28" s="312" t="str">
        <f>IF('1 回転'!B22="","",'1 回転'!B22)</f>
        <v/>
      </c>
      <c r="D28" s="29"/>
      <c r="E28" s="313"/>
      <c r="F28" s="61"/>
      <c r="G28" s="66"/>
      <c r="H28" s="61"/>
      <c r="I28" s="313"/>
      <c r="J28" s="29"/>
      <c r="K28" s="311" t="str">
        <f>IF('1 回転'!H22="","",'1 回転'!H22)</f>
        <v/>
      </c>
      <c r="L28" s="312" t="str">
        <f>IF('1 回転'!I22="","",'1 回転'!I22)</f>
        <v/>
      </c>
      <c r="M28" s="29"/>
      <c r="N28" s="313"/>
      <c r="O28" s="61"/>
      <c r="P28" s="66"/>
      <c r="Q28" s="61"/>
      <c r="R28" s="313"/>
      <c r="S28" s="29"/>
      <c r="T28" s="321" t="str">
        <f>IF('1 回転'!O22="","",'1 回転'!O22)</f>
        <v/>
      </c>
      <c r="U28" s="312" t="str">
        <f>IF('1 回転'!P22="","",'1 回転'!P22)</f>
        <v/>
      </c>
      <c r="V28" s="29"/>
      <c r="W28" s="74"/>
      <c r="X28" s="61"/>
      <c r="Y28" s="66"/>
      <c r="Z28" s="61"/>
      <c r="AA28" s="74"/>
      <c r="AB28" s="29"/>
      <c r="AC28" s="311" t="str">
        <f>IF('1 回転'!V22="","",'1 回転'!V22)</f>
        <v/>
      </c>
      <c r="AD28" s="44"/>
      <c r="AE28" s="44"/>
    </row>
    <row r="29" spans="1:31" s="30" customFormat="1" ht="9.75" customHeight="1" x14ac:dyDescent="0.15">
      <c r="A29" s="44"/>
      <c r="B29" s="44"/>
      <c r="C29" s="312"/>
      <c r="D29" s="29"/>
      <c r="E29" s="313"/>
      <c r="F29" s="63" t="str">
        <f>IF('1 回転'!D22="","",'1 回転'!D22)</f>
        <v/>
      </c>
      <c r="G29" s="66" t="str">
        <f>IF(F29="","","-")</f>
        <v/>
      </c>
      <c r="H29" s="63" t="str">
        <f>IF('1 回転'!F22="","",'1 回転'!F22)</f>
        <v/>
      </c>
      <c r="I29" s="313"/>
      <c r="J29" s="29"/>
      <c r="K29" s="311"/>
      <c r="L29" s="312"/>
      <c r="M29" s="29"/>
      <c r="N29" s="313"/>
      <c r="O29" s="63" t="str">
        <f>IF('1 回転'!K22="","",'1 回転'!K22)</f>
        <v/>
      </c>
      <c r="P29" s="66" t="str">
        <f>IF(O29="","","-")</f>
        <v/>
      </c>
      <c r="Q29" s="63" t="str">
        <f>IF('1 回転'!M22="","",'1 回転'!M22)</f>
        <v/>
      </c>
      <c r="R29" s="313"/>
      <c r="S29" s="29"/>
      <c r="T29" s="321"/>
      <c r="U29" s="312"/>
      <c r="V29" s="29"/>
      <c r="W29" s="74"/>
      <c r="X29" s="63" t="str">
        <f>IF('1 回転'!R22="","",'1 回転'!R22)</f>
        <v/>
      </c>
      <c r="Y29" s="66" t="str">
        <f>IF(X29="","","-")</f>
        <v/>
      </c>
      <c r="Z29" s="63" t="str">
        <f>IF('1 回転'!T22="","",'1 回転'!T22)</f>
        <v/>
      </c>
      <c r="AA29" s="74"/>
      <c r="AB29" s="29"/>
      <c r="AC29" s="311"/>
      <c r="AD29" s="44"/>
      <c r="AE29" s="44"/>
    </row>
    <row r="30" spans="1:31" s="30" customFormat="1" ht="6" customHeight="1" x14ac:dyDescent="0.15">
      <c r="A30" s="44"/>
      <c r="B30" s="44"/>
      <c r="C30" s="60" t="str">
        <f>IF(メンバーチェンジ!C3="","","[メンチェン前："&amp;オーダー!C7&amp;"]")</f>
        <v/>
      </c>
      <c r="D30" s="314" t="str">
        <f>IF('1 回転'!C22="","",'1 回転'!C22)</f>
        <v/>
      </c>
      <c r="E30" s="313"/>
      <c r="F30" s="61" t="str">
        <f>IF('1 回転'!D23="","",'1 回転'!D23)</f>
        <v/>
      </c>
      <c r="G30" s="66"/>
      <c r="H30" s="61" t="str">
        <f>IF('1 回転'!F23="","",'1 回転'!F23)</f>
        <v/>
      </c>
      <c r="I30" s="313"/>
      <c r="J30" s="314" t="str">
        <f>IF('1 回転'!G22="","",'1 回転'!G22)</f>
        <v/>
      </c>
      <c r="K30" s="59" t="str">
        <f>IF(メンバーチェンジ!E3="","","[メンチェン前："&amp;オーダー!E7&amp;"]")</f>
        <v/>
      </c>
      <c r="L30" s="60" t="str">
        <f>IF(メンバーチェンジ!F3="","","[メンチェン前："&amp;オーダー!F7&amp;"]")</f>
        <v/>
      </c>
      <c r="M30" s="314" t="str">
        <f>IF('1 回転'!J22="","",'1 回転'!J22)</f>
        <v/>
      </c>
      <c r="N30" s="313"/>
      <c r="O30" s="61" t="str">
        <f>IF('1 回転'!K23="","",'1 回転'!K23)</f>
        <v/>
      </c>
      <c r="P30" s="66"/>
      <c r="Q30" s="61" t="str">
        <f>IF('1 回転'!M23="","",'1 回転'!M23)</f>
        <v/>
      </c>
      <c r="R30" s="313"/>
      <c r="S30" s="314" t="str">
        <f>IF('1 回転'!N22="","",'1 回転'!N22)</f>
        <v/>
      </c>
      <c r="T30" s="61" t="str">
        <f>IF(メンバーチェンジ!H3="","","[メンチェン前："&amp;オーダー!H7&amp;"]")</f>
        <v/>
      </c>
      <c r="U30" s="60" t="str">
        <f>IF(メンバーチェンジ!I3="","","[メンチェン前："&amp;オーダー!I7&amp;"]")</f>
        <v/>
      </c>
      <c r="V30" s="314" t="str">
        <f>IF('1 回転'!Q22="","",'1 回転'!Q22)</f>
        <v/>
      </c>
      <c r="W30" s="74"/>
      <c r="X30" s="61" t="str">
        <f>IF('1 回転'!R23="","",'1 回転'!R23)</f>
        <v/>
      </c>
      <c r="Y30" s="66"/>
      <c r="Z30" s="61" t="str">
        <f>IF('1 回転'!T23="","",'1 回転'!T23)</f>
        <v/>
      </c>
      <c r="AA30" s="74"/>
      <c r="AB30" s="314" t="str">
        <f>IF('1 回転'!U22="","",'1 回転'!U22)</f>
        <v/>
      </c>
      <c r="AC30" s="59" t="str">
        <f>IF(メンバーチェンジ!K3="","","[メンチェン前："&amp;オーダー!K7&amp;"]")</f>
        <v/>
      </c>
      <c r="AD30" s="44"/>
      <c r="AE30" s="44"/>
    </row>
    <row r="31" spans="1:31" s="30" customFormat="1" ht="9.75" customHeight="1" x14ac:dyDescent="0.15">
      <c r="A31" s="44"/>
      <c r="B31" s="44"/>
      <c r="C31" s="312" t="str">
        <f>IF('1 回転'!B25="","",'1 回転'!B25)</f>
        <v/>
      </c>
      <c r="D31" s="314"/>
      <c r="E31" s="313"/>
      <c r="F31" s="63" t="str">
        <f>IF('1 回転'!D24="","",'1 回転'!D24)</f>
        <v/>
      </c>
      <c r="G31" s="66" t="str">
        <f>IF(F31="","","-")</f>
        <v/>
      </c>
      <c r="H31" s="63" t="str">
        <f>IF('1 回転'!F24="","",'1 回転'!F24)</f>
        <v/>
      </c>
      <c r="I31" s="313"/>
      <c r="J31" s="314"/>
      <c r="K31" s="311" t="str">
        <f>IF('1 回転'!H25="","",'1 回転'!H25)</f>
        <v/>
      </c>
      <c r="L31" s="312" t="str">
        <f>IF('1 回転'!I25="","",'1 回転'!I25)</f>
        <v/>
      </c>
      <c r="M31" s="314"/>
      <c r="N31" s="313"/>
      <c r="O31" s="63" t="str">
        <f>IF('1 回転'!K24="","",'1 回転'!K24)</f>
        <v/>
      </c>
      <c r="P31" s="66" t="str">
        <f>IF(O31="","","-")</f>
        <v/>
      </c>
      <c r="Q31" s="63" t="str">
        <f>IF('1 回転'!M24="","",'1 回転'!M24)</f>
        <v/>
      </c>
      <c r="R31" s="313"/>
      <c r="S31" s="314"/>
      <c r="T31" s="321" t="str">
        <f>IF('1 回転'!O25="","",'1 回転'!O25)</f>
        <v/>
      </c>
      <c r="U31" s="312" t="str">
        <f>IF('1 回転'!P25="","",'1 回転'!P25)</f>
        <v/>
      </c>
      <c r="V31" s="314"/>
      <c r="W31" s="74"/>
      <c r="X31" s="63" t="str">
        <f>IF('1 回転'!R24="","",'1 回転'!R24)</f>
        <v/>
      </c>
      <c r="Y31" s="66" t="str">
        <f>IF(X31="","","-")</f>
        <v/>
      </c>
      <c r="Z31" s="63" t="str">
        <f>IF('1 回転'!T24="","",'1 回転'!T24)</f>
        <v/>
      </c>
      <c r="AA31" s="74"/>
      <c r="AB31" s="314"/>
      <c r="AC31" s="311" t="str">
        <f>IF('1 回転'!V25="","",'1 回転'!V25)</f>
        <v/>
      </c>
      <c r="AD31" s="44"/>
      <c r="AE31" s="44"/>
    </row>
    <row r="32" spans="1:31" s="30" customFormat="1" ht="6" customHeight="1" x14ac:dyDescent="0.15">
      <c r="A32" s="44"/>
      <c r="B32" s="44"/>
      <c r="C32" s="312"/>
      <c r="D32" s="314"/>
      <c r="E32" s="313"/>
      <c r="F32" s="61" t="str">
        <f>IF('1 回転'!D25="","",'1 回転'!D25)</f>
        <v/>
      </c>
      <c r="G32" s="66"/>
      <c r="H32" s="61" t="str">
        <f>IF('1 回転'!F25="","",'1 回転'!F25)</f>
        <v/>
      </c>
      <c r="I32" s="313"/>
      <c r="J32" s="314"/>
      <c r="K32" s="311"/>
      <c r="L32" s="312"/>
      <c r="M32" s="314"/>
      <c r="N32" s="313"/>
      <c r="O32" s="61" t="str">
        <f>IF('1 回転'!K25="","",'1 回転'!K25)</f>
        <v/>
      </c>
      <c r="P32" s="66"/>
      <c r="Q32" s="61" t="str">
        <f>IF('1 回転'!M25="","",'1 回転'!M25)</f>
        <v/>
      </c>
      <c r="R32" s="313"/>
      <c r="S32" s="314"/>
      <c r="T32" s="321"/>
      <c r="U32" s="312"/>
      <c r="V32" s="314"/>
      <c r="W32" s="74"/>
      <c r="X32" s="61" t="str">
        <f>IF('1 回転'!R25="","",'1 回転'!R25)</f>
        <v/>
      </c>
      <c r="Y32" s="66"/>
      <c r="Z32" s="61" t="str">
        <f>IF('1 回転'!T25="","",'1 回転'!T25)</f>
        <v/>
      </c>
      <c r="AA32" s="74"/>
      <c r="AB32" s="314"/>
      <c r="AC32" s="311"/>
      <c r="AD32" s="44"/>
      <c r="AE32" s="44"/>
    </row>
    <row r="33" spans="1:31" s="30" customFormat="1" ht="8.1" customHeight="1" x14ac:dyDescent="0.15">
      <c r="A33" s="44"/>
      <c r="B33" s="44"/>
      <c r="C33" s="60" t="str">
        <f>IF(メンバーチェンジ!C4="","","[メンチェン前："&amp;オーダー!C8&amp;"]")</f>
        <v/>
      </c>
      <c r="D33" s="66" t="str">
        <f>IF('1 回転'!C27="","",'1 回転'!C27)</f>
        <v/>
      </c>
      <c r="E33" s="313"/>
      <c r="F33" s="63" t="str">
        <f>IF('1 回転'!D26="","",'1 回転'!D26)</f>
        <v/>
      </c>
      <c r="G33" s="66" t="str">
        <f>IF(F33="","","-")</f>
        <v/>
      </c>
      <c r="H33" s="63" t="str">
        <f>IF('1 回転'!F26="","",'1 回転'!F26)</f>
        <v/>
      </c>
      <c r="I33" s="313"/>
      <c r="J33" s="66" t="str">
        <f>IF('1 回転'!G27="","",'1 回転'!G27)</f>
        <v/>
      </c>
      <c r="K33" s="59" t="str">
        <f>IF(メンバーチェンジ!E4="","","[メンチェン前："&amp;オーダー!E8&amp;"]")</f>
        <v/>
      </c>
      <c r="L33" s="60" t="str">
        <f>IF(メンバーチェンジ!F4="","","[メンチェン前："&amp;オーダー!F8&amp;"]")</f>
        <v/>
      </c>
      <c r="M33" s="66" t="str">
        <f>IF('1 回転'!J27="","",'1 回転'!J27)</f>
        <v/>
      </c>
      <c r="N33" s="313"/>
      <c r="O33" s="63" t="str">
        <f>IF('1 回転'!K26="","",'1 回転'!K26)</f>
        <v/>
      </c>
      <c r="P33" s="66" t="str">
        <f>IF(O33="","","-")</f>
        <v/>
      </c>
      <c r="Q33" s="63" t="str">
        <f>IF('1 回転'!M26="","",'1 回転'!M26)</f>
        <v/>
      </c>
      <c r="R33" s="313"/>
      <c r="S33" s="66" t="str">
        <f>IF('1 回転'!N27="","",'1 回転'!N27)</f>
        <v/>
      </c>
      <c r="T33" s="61" t="str">
        <f>IF(メンバーチェンジ!H4="","","[メンチェン前："&amp;オーダー!H8&amp;"]")</f>
        <v/>
      </c>
      <c r="U33" s="60" t="str">
        <f>IF(メンバーチェンジ!I4="","","[メンチェン前："&amp;オーダー!I8&amp;"]")</f>
        <v/>
      </c>
      <c r="V33" s="66" t="str">
        <f>IF('1 回転'!Q27="","",'1 回転'!Q27)</f>
        <v/>
      </c>
      <c r="W33" s="74"/>
      <c r="X33" s="63" t="str">
        <f>IF('1 回転'!R26="","",'1 回転'!R26)</f>
        <v/>
      </c>
      <c r="Y33" s="66" t="str">
        <f>IF(X33="","","-")</f>
        <v/>
      </c>
      <c r="Z33" s="63" t="str">
        <f>IF('1 回転'!T26="","",'1 回転'!T26)</f>
        <v/>
      </c>
      <c r="AA33" s="74"/>
      <c r="AB33" s="66" t="str">
        <f>IF('1 回転'!U27="","",'1 回転'!U27)</f>
        <v/>
      </c>
      <c r="AC33" s="59" t="str">
        <f>IF(メンバーチェンジ!K4="","","[メンチェン前："&amp;オーダー!K8&amp;"]")</f>
        <v/>
      </c>
      <c r="AD33" s="44"/>
      <c r="AE33" s="44"/>
    </row>
    <row r="34" spans="1:31" s="30" customFormat="1" ht="6" customHeight="1" x14ac:dyDescent="0.15">
      <c r="A34" s="44"/>
      <c r="B34" s="44"/>
      <c r="C34" s="62"/>
      <c r="D34" s="29"/>
      <c r="E34" s="313"/>
      <c r="F34" s="61" t="str">
        <f>IF('1 回転'!D27="","",'1 回転'!D27)</f>
        <v/>
      </c>
      <c r="G34" s="66"/>
      <c r="H34" s="61" t="str">
        <f>IF('1 回転'!F27="","",'1 回転'!F27)</f>
        <v/>
      </c>
      <c r="I34" s="313"/>
      <c r="J34" s="29"/>
      <c r="K34" s="64"/>
      <c r="L34" s="62"/>
      <c r="M34" s="29"/>
      <c r="N34" s="313"/>
      <c r="O34" s="61" t="str">
        <f>IF('1 回転'!K27="","",'1 回転'!K27)</f>
        <v/>
      </c>
      <c r="P34" s="66"/>
      <c r="Q34" s="61" t="str">
        <f>IF('1 回転'!M27="","",'1 回転'!M27)</f>
        <v/>
      </c>
      <c r="R34" s="313"/>
      <c r="S34" s="29"/>
      <c r="T34" s="63"/>
      <c r="U34" s="62"/>
      <c r="V34" s="29"/>
      <c r="W34" s="74"/>
      <c r="X34" s="61" t="str">
        <f>IF('1 回転'!R27="","",'1 回転'!R27)</f>
        <v/>
      </c>
      <c r="Y34" s="66"/>
      <c r="Z34" s="61" t="str">
        <f>IF('1 回転'!T27="","",'1 回転'!T27)</f>
        <v/>
      </c>
      <c r="AA34" s="74"/>
      <c r="AB34" s="29"/>
      <c r="AC34" s="64"/>
      <c r="AD34" s="44"/>
      <c r="AE34" s="44"/>
    </row>
    <row r="35" spans="1:31" s="30" customFormat="1" ht="5.25" customHeight="1" x14ac:dyDescent="0.15">
      <c r="A35" s="44"/>
      <c r="B35" s="44"/>
      <c r="C35" s="41"/>
      <c r="D35" s="29"/>
      <c r="E35" s="313"/>
      <c r="F35" s="61"/>
      <c r="G35" s="66"/>
      <c r="H35" s="61"/>
      <c r="I35" s="313"/>
      <c r="J35" s="29"/>
      <c r="K35" s="35"/>
      <c r="L35" s="41"/>
      <c r="M35" s="29"/>
      <c r="N35" s="313"/>
      <c r="O35" s="61"/>
      <c r="P35" s="66"/>
      <c r="Q35" s="61"/>
      <c r="R35" s="313"/>
      <c r="S35" s="29"/>
      <c r="T35" s="66"/>
      <c r="U35" s="41"/>
      <c r="V35" s="29"/>
      <c r="W35" s="74"/>
      <c r="X35" s="61"/>
      <c r="Y35" s="66"/>
      <c r="Z35" s="61"/>
      <c r="AA35" s="74"/>
      <c r="AB35" s="29"/>
      <c r="AC35" s="35"/>
      <c r="AD35" s="44"/>
      <c r="AE35" s="44"/>
    </row>
    <row r="36" spans="1:31" s="30" customFormat="1" ht="9.75" customHeight="1" x14ac:dyDescent="0.15">
      <c r="A36" s="44"/>
      <c r="B36" s="44"/>
      <c r="C36" s="41"/>
      <c r="D36" s="29"/>
      <c r="E36" s="313"/>
      <c r="F36" s="63" t="str">
        <f>IF('1 回転'!D28="","",'1 回転'!D28)</f>
        <v/>
      </c>
      <c r="G36" s="66" t="str">
        <f>IF(F36="","","-")</f>
        <v/>
      </c>
      <c r="H36" s="63" t="str">
        <f>IF('1 回転'!F28="","",'1 回転'!F28)</f>
        <v/>
      </c>
      <c r="I36" s="313"/>
      <c r="J36" s="29"/>
      <c r="K36" s="35"/>
      <c r="L36" s="41"/>
      <c r="M36" s="29"/>
      <c r="N36" s="313"/>
      <c r="O36" s="63" t="str">
        <f>IF('1 回転'!K28="","",'1 回転'!K28)</f>
        <v/>
      </c>
      <c r="P36" s="66" t="str">
        <f>IF(O36="","","-")</f>
        <v/>
      </c>
      <c r="Q36" s="63" t="str">
        <f>IF('1 回転'!M28="","",'1 回転'!M28)</f>
        <v/>
      </c>
      <c r="R36" s="313"/>
      <c r="S36" s="29"/>
      <c r="T36" s="66"/>
      <c r="U36" s="41"/>
      <c r="V36" s="29"/>
      <c r="W36" s="74"/>
      <c r="X36" s="63" t="str">
        <f>IF('1 回転'!R28="","",'1 回転'!R28)</f>
        <v/>
      </c>
      <c r="Y36" s="66" t="str">
        <f>IF(X36="","","-")</f>
        <v/>
      </c>
      <c r="Z36" s="63" t="str">
        <f>IF('1 回転'!T28="","",'1 回転'!T28)</f>
        <v/>
      </c>
      <c r="AA36" s="74"/>
      <c r="AB36" s="29"/>
      <c r="AC36" s="35"/>
      <c r="AD36" s="44"/>
      <c r="AE36" s="44"/>
    </row>
    <row r="37" spans="1:31" s="30" customFormat="1" ht="6" customHeight="1" x14ac:dyDescent="0.15">
      <c r="A37" s="44"/>
      <c r="B37" s="44"/>
      <c r="C37" s="312" t="str">
        <f>IF('1 回転'!B28="","",'1 回転'!B28)</f>
        <v/>
      </c>
      <c r="D37" s="314" t="str">
        <f>IF('1 回転'!C28="","",'1 回転'!C28)</f>
        <v/>
      </c>
      <c r="E37" s="313"/>
      <c r="F37" s="61" t="str">
        <f>IF('1 回転'!D29="","",'1 回転'!D29)</f>
        <v/>
      </c>
      <c r="G37" s="66"/>
      <c r="H37" s="61" t="str">
        <f>IF('1 回転'!F29="","",'1 回転'!F29)</f>
        <v/>
      </c>
      <c r="I37" s="313"/>
      <c r="J37" s="314" t="str">
        <f>IF('1 回転'!G28="","",'1 回転'!G28)</f>
        <v/>
      </c>
      <c r="K37" s="311" t="str">
        <f>IF('1 回転'!H28="","",'1 回転'!H28)</f>
        <v/>
      </c>
      <c r="L37" s="312" t="str">
        <f>IF('1 回転'!I28="","",'1 回転'!I28)</f>
        <v/>
      </c>
      <c r="M37" s="314" t="str">
        <f>IF('1 回転'!J28="","",'1 回転'!J28)</f>
        <v/>
      </c>
      <c r="N37" s="313"/>
      <c r="O37" s="61" t="str">
        <f>IF('1 回転'!K29="","",'1 回転'!K29)</f>
        <v/>
      </c>
      <c r="P37" s="66"/>
      <c r="Q37" s="63" t="str">
        <f>IF('1 回転'!M29="","",'1 回転'!M29)</f>
        <v/>
      </c>
      <c r="R37" s="313"/>
      <c r="S37" s="314" t="str">
        <f>IF('1 回転'!N28="","",'1 回転'!N28)</f>
        <v/>
      </c>
      <c r="T37" s="321" t="str">
        <f>IF('1 回転'!O28="","",'1 回転'!O28)</f>
        <v/>
      </c>
      <c r="U37" s="312" t="str">
        <f>IF('1 回転'!P28="","",'1 回転'!P28)</f>
        <v/>
      </c>
      <c r="V37" s="314" t="str">
        <f>IF('1 回転'!Q28="","",'1 回転'!Q28)</f>
        <v/>
      </c>
      <c r="W37" s="74"/>
      <c r="X37" s="61" t="str">
        <f>IF('1 回転'!R29="","",'1 回転'!R29)</f>
        <v/>
      </c>
      <c r="Y37" s="66"/>
      <c r="Z37" s="63" t="str">
        <f>IF('1 回転'!T29="","",'1 回転'!T29)</f>
        <v/>
      </c>
      <c r="AA37" s="74"/>
      <c r="AB37" s="314" t="str">
        <f>IF('1 回転'!U28="","",'1 回転'!U28)</f>
        <v/>
      </c>
      <c r="AC37" s="311" t="str">
        <f>IF('1 回転'!V28="","",'1 回転'!V28)</f>
        <v/>
      </c>
      <c r="AD37" s="44"/>
      <c r="AE37" s="44"/>
    </row>
    <row r="38" spans="1:31" s="30" customFormat="1" ht="9.75" customHeight="1" x14ac:dyDescent="0.15">
      <c r="A38" s="44"/>
      <c r="B38" s="44"/>
      <c r="C38" s="312"/>
      <c r="D38" s="314"/>
      <c r="E38" s="313"/>
      <c r="F38" s="63" t="str">
        <f>IF('1 回転'!D30="","",'1 回転'!D30)</f>
        <v/>
      </c>
      <c r="G38" s="66" t="str">
        <f>IF(F38="","","-")</f>
        <v/>
      </c>
      <c r="H38" s="63" t="str">
        <f>IF('1 回転'!F30="","",'1 回転'!F30)</f>
        <v/>
      </c>
      <c r="I38" s="313"/>
      <c r="J38" s="314"/>
      <c r="K38" s="311"/>
      <c r="L38" s="312"/>
      <c r="M38" s="314"/>
      <c r="N38" s="313"/>
      <c r="O38" s="63" t="str">
        <f>IF('1 回転'!K30="","",'1 回転'!K30)</f>
        <v/>
      </c>
      <c r="P38" s="66" t="str">
        <f>IF(O38="","","-")</f>
        <v/>
      </c>
      <c r="Q38" s="63" t="str">
        <f>IF('1 回転'!M30="","",'1 回転'!M30)</f>
        <v/>
      </c>
      <c r="R38" s="313"/>
      <c r="S38" s="314"/>
      <c r="T38" s="321"/>
      <c r="U38" s="312"/>
      <c r="V38" s="314"/>
      <c r="W38" s="74"/>
      <c r="X38" s="63" t="str">
        <f>IF('1 回転'!R30="","",'1 回転'!R30)</f>
        <v/>
      </c>
      <c r="Y38" s="66" t="str">
        <f>IF(X38="","","-")</f>
        <v/>
      </c>
      <c r="Z38" s="63" t="str">
        <f>IF('1 回転'!T30="","",'1 回転'!T30)</f>
        <v/>
      </c>
      <c r="AA38" s="74"/>
      <c r="AB38" s="314"/>
      <c r="AC38" s="311"/>
      <c r="AD38" s="44"/>
      <c r="AE38" s="44"/>
    </row>
    <row r="39" spans="1:31" s="30" customFormat="1" ht="6" customHeight="1" x14ac:dyDescent="0.15">
      <c r="A39" s="44"/>
      <c r="B39" s="44"/>
      <c r="C39" s="312"/>
      <c r="D39" s="314"/>
      <c r="E39" s="313"/>
      <c r="F39" s="61" t="str">
        <f>IF('1 回転'!D31="","",'1 回転'!D31)</f>
        <v/>
      </c>
      <c r="G39" s="66"/>
      <c r="H39" s="61" t="str">
        <f>IF('1 回転'!F31="","",'1 回転'!F31)</f>
        <v/>
      </c>
      <c r="I39" s="313"/>
      <c r="J39" s="314"/>
      <c r="K39" s="311"/>
      <c r="L39" s="312"/>
      <c r="M39" s="314"/>
      <c r="N39" s="313"/>
      <c r="O39" s="61" t="str">
        <f>IF('1 回転'!K31="","",'1 回転'!K31)</f>
        <v/>
      </c>
      <c r="P39" s="66"/>
      <c r="Q39" s="63" t="str">
        <f>IF('1 回転'!M31="","",'1 回転'!M31)</f>
        <v/>
      </c>
      <c r="R39" s="313"/>
      <c r="S39" s="314"/>
      <c r="T39" s="321"/>
      <c r="U39" s="312"/>
      <c r="V39" s="314"/>
      <c r="W39" s="74"/>
      <c r="X39" s="61" t="str">
        <f>IF('1 回転'!R31="","",'1 回転'!R31)</f>
        <v/>
      </c>
      <c r="Y39" s="66"/>
      <c r="Z39" s="63" t="str">
        <f>IF('1 回転'!T31="","",'1 回転'!T31)</f>
        <v/>
      </c>
      <c r="AA39" s="74"/>
      <c r="AB39" s="314"/>
      <c r="AC39" s="311"/>
      <c r="AD39" s="44"/>
      <c r="AE39" s="44"/>
    </row>
    <row r="40" spans="1:31" s="30" customFormat="1" ht="8.1" customHeight="1" x14ac:dyDescent="0.15">
      <c r="A40" s="44"/>
      <c r="B40" s="44"/>
      <c r="C40" s="312" t="str">
        <f>IF(メンバーチェンジ!C5="","","[メンチェン前："&amp;オーダー!C9&amp;"]")</f>
        <v/>
      </c>
      <c r="D40" s="66" t="str">
        <f>IF('1 回転'!C33="","",'1 回転'!C33)</f>
        <v/>
      </c>
      <c r="E40" s="313"/>
      <c r="F40" s="63" t="str">
        <f>IF('1 回転'!D32="","",'1 回転'!D32)</f>
        <v/>
      </c>
      <c r="G40" s="66" t="str">
        <f>IF(F40="","","-")</f>
        <v/>
      </c>
      <c r="H40" s="63" t="str">
        <f>IF('1 回転'!F32="","",'1 回転'!F32)</f>
        <v/>
      </c>
      <c r="I40" s="313"/>
      <c r="J40" s="66" t="str">
        <f>IF('1 回転'!G33="","",'1 回転'!G33)</f>
        <v/>
      </c>
      <c r="K40" s="311" t="str">
        <f>IF(メンバーチェンジ!E5="","","[メンチェン前："&amp;オーダー!E9&amp;"]")</f>
        <v/>
      </c>
      <c r="L40" s="312" t="str">
        <f>IF(メンバーチェンジ!F5="","","[メンチェン前："&amp;オーダー!F9&amp;"]")</f>
        <v/>
      </c>
      <c r="M40" s="66" t="str">
        <f>IF('1 回転'!J33="","",'1 回転'!J33)</f>
        <v/>
      </c>
      <c r="N40" s="313"/>
      <c r="O40" s="63" t="str">
        <f>IF('1 回転'!K32="","",'1 回転'!K32)</f>
        <v/>
      </c>
      <c r="P40" s="66" t="str">
        <f>IF(O40="","","-")</f>
        <v/>
      </c>
      <c r="Q40" s="63" t="str">
        <f>IF('1 回転'!M32="","",'1 回転'!M32)</f>
        <v/>
      </c>
      <c r="R40" s="313"/>
      <c r="S40" s="66" t="str">
        <f>IF('1 回転'!N33="","",'1 回転'!N33)</f>
        <v/>
      </c>
      <c r="T40" s="321" t="str">
        <f>IF(メンバーチェンジ!H5="","","[メンチェン前："&amp;オーダー!H9&amp;"]")</f>
        <v/>
      </c>
      <c r="U40" s="312" t="str">
        <f>IF(メンバーチェンジ!I5="","","[メンチェン前："&amp;オーダー!I9&amp;"]")</f>
        <v/>
      </c>
      <c r="V40" s="66" t="str">
        <f>IF('1 回転'!Q33="","",'1 回転'!Q33)</f>
        <v/>
      </c>
      <c r="W40" s="74"/>
      <c r="X40" s="63" t="str">
        <f>IF('1 回転'!R32="","",'1 回転'!R32)</f>
        <v/>
      </c>
      <c r="Y40" s="66" t="str">
        <f>IF(X40="","","-")</f>
        <v/>
      </c>
      <c r="Z40" s="63" t="str">
        <f>IF('1 回転'!T32="","",'1 回転'!T32)</f>
        <v/>
      </c>
      <c r="AA40" s="74"/>
      <c r="AB40" s="66" t="str">
        <f>IF('1 回転'!U33="","",'1 回転'!U33)</f>
        <v/>
      </c>
      <c r="AC40" s="311" t="str">
        <f>IF(メンバーチェンジ!K5="","","[メンチェン前："&amp;オーダー!K9&amp;"]")</f>
        <v/>
      </c>
      <c r="AD40" s="44"/>
      <c r="AE40" s="44"/>
    </row>
    <row r="41" spans="1:31" s="30" customFormat="1" ht="6" customHeight="1" x14ac:dyDescent="0.15">
      <c r="A41" s="44"/>
      <c r="B41" s="44"/>
      <c r="C41" s="312"/>
      <c r="D41" s="29"/>
      <c r="E41" s="313"/>
      <c r="F41" s="61" t="str">
        <f>IF('1 回転'!D33="","",'1 回転'!D33)</f>
        <v/>
      </c>
      <c r="G41" s="66"/>
      <c r="H41" s="61" t="str">
        <f>IF('1 回転'!F33="","",'1 回転'!F33)</f>
        <v/>
      </c>
      <c r="I41" s="313"/>
      <c r="J41" s="29"/>
      <c r="K41" s="311"/>
      <c r="L41" s="312"/>
      <c r="M41" s="29"/>
      <c r="N41" s="313"/>
      <c r="O41" s="61" t="str">
        <f>IF('1 回転'!K33="","",'1 回転'!K33)</f>
        <v/>
      </c>
      <c r="P41" s="66"/>
      <c r="Q41" s="63" t="str">
        <f>IF('1 回転'!M33="","",'1 回転'!M33)</f>
        <v/>
      </c>
      <c r="R41" s="313"/>
      <c r="S41" s="29"/>
      <c r="T41" s="321"/>
      <c r="U41" s="312"/>
      <c r="V41" s="29"/>
      <c r="W41" s="74"/>
      <c r="X41" s="61" t="str">
        <f>IF('1 回転'!R33="","",'1 回転'!R33)</f>
        <v/>
      </c>
      <c r="Y41" s="66"/>
      <c r="Z41" s="63" t="str">
        <f>IF('1 回転'!T33="","",'1 回転'!T33)</f>
        <v/>
      </c>
      <c r="AA41" s="74"/>
      <c r="AB41" s="29"/>
      <c r="AC41" s="311"/>
      <c r="AD41" s="44"/>
      <c r="AE41" s="44"/>
    </row>
    <row r="42" spans="1:31" s="30" customFormat="1" ht="7.5" customHeight="1" thickBot="1" x14ac:dyDescent="0.2">
      <c r="A42" s="44"/>
      <c r="B42" s="44"/>
      <c r="C42" s="36"/>
      <c r="D42" s="37"/>
      <c r="E42" s="38"/>
      <c r="F42" s="39"/>
      <c r="G42" s="39"/>
      <c r="H42" s="39"/>
      <c r="I42" s="38"/>
      <c r="J42" s="37"/>
      <c r="K42" s="40"/>
      <c r="L42" s="36"/>
      <c r="M42" s="37"/>
      <c r="N42" s="38"/>
      <c r="O42" s="39"/>
      <c r="P42" s="39"/>
      <c r="Q42" s="39"/>
      <c r="R42" s="38"/>
      <c r="S42" s="37"/>
      <c r="T42" s="73"/>
      <c r="U42" s="75"/>
      <c r="V42" s="76"/>
      <c r="W42" s="76"/>
      <c r="X42" s="76"/>
      <c r="Y42" s="76"/>
      <c r="Z42" s="76"/>
      <c r="AA42" s="76"/>
      <c r="AB42" s="76"/>
      <c r="AC42" s="77"/>
      <c r="AD42" s="44"/>
      <c r="AE42" s="44"/>
    </row>
    <row r="43" spans="1:31" s="30" customFormat="1" ht="15" customHeight="1" x14ac:dyDescent="0.15">
      <c r="A43" s="44"/>
      <c r="B43" s="44"/>
      <c r="C43" s="319">
        <f>'2 回転'!B2</f>
        <v>0</v>
      </c>
      <c r="D43" s="320"/>
      <c r="E43" s="315">
        <f>IF('2 回転'!D2="","",'2 回転'!D2)</f>
        <v>0</v>
      </c>
      <c r="F43" s="315"/>
      <c r="G43" s="34" t="s">
        <v>27</v>
      </c>
      <c r="H43" s="315">
        <f>IF('2 回転'!F2="","",'2 回転'!F2)</f>
        <v>0</v>
      </c>
      <c r="I43" s="315"/>
      <c r="J43" s="320">
        <f>'2 回転'!H2</f>
        <v>0</v>
      </c>
      <c r="K43" s="322"/>
      <c r="L43" s="319">
        <f>'2 回転'!I2</f>
        <v>0</v>
      </c>
      <c r="M43" s="320"/>
      <c r="N43" s="315">
        <f>IF('2 回転'!K2="","",'2 回転'!K2)</f>
        <v>0</v>
      </c>
      <c r="O43" s="315"/>
      <c r="P43" s="34" t="s">
        <v>27</v>
      </c>
      <c r="Q43" s="315">
        <f>IF('2 回転'!M2="","",'2 回転'!M2)</f>
        <v>0</v>
      </c>
      <c r="R43" s="315"/>
      <c r="S43" s="320">
        <f>'2 回転'!O2</f>
        <v>0</v>
      </c>
      <c r="T43" s="322"/>
      <c r="U43" s="319">
        <f>'2 回転'!P2</f>
        <v>0</v>
      </c>
      <c r="V43" s="320"/>
      <c r="W43" s="315">
        <f>IF('2 回転'!R2="","",'2 回転'!R2)</f>
        <v>0</v>
      </c>
      <c r="X43" s="315"/>
      <c r="Y43" s="34" t="s">
        <v>27</v>
      </c>
      <c r="Z43" s="315">
        <f>IF('2 回転'!T2="","",'2 回転'!T2)</f>
        <v>0</v>
      </c>
      <c r="AA43" s="315"/>
      <c r="AB43" s="320">
        <f>'2 回転'!T2</f>
        <v>0</v>
      </c>
      <c r="AC43" s="322"/>
      <c r="AD43" s="44"/>
      <c r="AE43" s="44"/>
    </row>
    <row r="44" spans="1:31" s="31" customFormat="1" ht="7.5" customHeight="1" x14ac:dyDescent="0.15">
      <c r="A44" s="44"/>
      <c r="B44" s="44"/>
      <c r="C44" s="312"/>
      <c r="D44" s="321"/>
      <c r="E44" s="316" t="str">
        <f>IF('2 回転'!D3="","",'2 回転'!D3)</f>
        <v/>
      </c>
      <c r="F44" s="316"/>
      <c r="G44" s="61"/>
      <c r="H44" s="316" t="str">
        <f>IF('2 回転'!F3="","",'2 回転'!F3)</f>
        <v/>
      </c>
      <c r="I44" s="316"/>
      <c r="J44" s="321"/>
      <c r="K44" s="311"/>
      <c r="L44" s="312"/>
      <c r="M44" s="321"/>
      <c r="N44" s="316" t="str">
        <f>IF('2 回転'!K3="","",'2 回転'!K3)</f>
        <v/>
      </c>
      <c r="O44" s="316"/>
      <c r="P44" s="61"/>
      <c r="Q44" s="316" t="str">
        <f>IF('2 回転'!M3="","",'2 回転'!M3)</f>
        <v/>
      </c>
      <c r="R44" s="316"/>
      <c r="S44" s="321"/>
      <c r="T44" s="311"/>
      <c r="U44" s="312"/>
      <c r="V44" s="321"/>
      <c r="W44" s="316" t="str">
        <f>IF('2 回転'!T3="","",'2 回転'!T3)</f>
        <v/>
      </c>
      <c r="X44" s="316"/>
      <c r="Y44" s="61"/>
      <c r="Z44" s="316" t="str">
        <f>IF('2 回転'!T3="","",'2 回転'!T3)</f>
        <v/>
      </c>
      <c r="AA44" s="316"/>
      <c r="AB44" s="321"/>
      <c r="AC44" s="311"/>
      <c r="AD44" s="44"/>
      <c r="AE44" s="44"/>
    </row>
    <row r="45" spans="1:31" s="30" customFormat="1" ht="5.25" customHeight="1" x14ac:dyDescent="0.15">
      <c r="A45" s="44"/>
      <c r="B45" s="44"/>
      <c r="C45" s="41"/>
      <c r="D45" s="29"/>
      <c r="E45" s="313"/>
      <c r="F45" s="61"/>
      <c r="G45" s="66"/>
      <c r="H45" s="61"/>
      <c r="I45" s="313"/>
      <c r="J45" s="29"/>
      <c r="K45" s="42"/>
      <c r="L45" s="41"/>
      <c r="M45" s="29"/>
      <c r="N45" s="313"/>
      <c r="O45" s="61"/>
      <c r="P45" s="66"/>
      <c r="Q45" s="61"/>
      <c r="R45" s="313"/>
      <c r="S45" s="29"/>
      <c r="T45" s="42"/>
      <c r="U45" s="41"/>
      <c r="V45" s="29"/>
      <c r="W45" s="313"/>
      <c r="X45" s="61"/>
      <c r="Y45" s="66"/>
      <c r="Z45" s="61"/>
      <c r="AA45" s="313"/>
      <c r="AB45" s="29"/>
      <c r="AC45" s="42"/>
      <c r="AD45" s="44"/>
      <c r="AE45" s="44"/>
    </row>
    <row r="46" spans="1:31" s="30" customFormat="1" ht="9.75" customHeight="1" x14ac:dyDescent="0.15">
      <c r="A46" s="44"/>
      <c r="B46" s="44"/>
      <c r="C46" s="41"/>
      <c r="D46" s="29"/>
      <c r="E46" s="313"/>
      <c r="F46" s="63" t="str">
        <f>IF('2 回転'!D4="","",'2 回転'!D4)</f>
        <v/>
      </c>
      <c r="G46" s="66" t="str">
        <f>IF(F8="","","-")</f>
        <v/>
      </c>
      <c r="H46" s="63" t="str">
        <f>IF('2 回転'!F4="","",'2 回転'!F4)</f>
        <v/>
      </c>
      <c r="I46" s="313"/>
      <c r="J46" s="29"/>
      <c r="K46" s="42"/>
      <c r="L46" s="41"/>
      <c r="M46" s="29"/>
      <c r="N46" s="313"/>
      <c r="O46" s="63" t="str">
        <f>IF('2 回転'!K4="","",'2 回転'!K4)</f>
        <v/>
      </c>
      <c r="P46" s="66" t="str">
        <f>IF(O8="","","-")</f>
        <v/>
      </c>
      <c r="Q46" s="63" t="str">
        <f>IF('2 回転'!M4="","",'2 回転'!M4)</f>
        <v/>
      </c>
      <c r="R46" s="313"/>
      <c r="S46" s="29"/>
      <c r="T46" s="42"/>
      <c r="U46" s="41"/>
      <c r="V46" s="29"/>
      <c r="W46" s="313"/>
      <c r="X46" s="63" t="str">
        <f>IF('2 回転'!R4="","",'2 回転'!R4)</f>
        <v/>
      </c>
      <c r="Y46" s="66" t="str">
        <f>IF(X8="","","-")</f>
        <v/>
      </c>
      <c r="Z46" s="63" t="str">
        <f>IF('2 回転'!T4="","",'2 回転'!T4)</f>
        <v/>
      </c>
      <c r="AA46" s="313"/>
      <c r="AB46" s="29"/>
      <c r="AC46" s="42"/>
      <c r="AD46" s="44"/>
      <c r="AE46" s="44"/>
    </row>
    <row r="47" spans="1:31" s="30" customFormat="1" ht="5.25" customHeight="1" x14ac:dyDescent="0.15">
      <c r="A47" s="44"/>
      <c r="B47" s="44"/>
      <c r="C47" s="312" t="str">
        <f>IF('2 回転'!B4="","",'2 回転'!B4)</f>
        <v/>
      </c>
      <c r="D47" s="314" t="str">
        <f>IF('2 回転'!C4="","",'2 回転'!C4)</f>
        <v/>
      </c>
      <c r="E47" s="313"/>
      <c r="F47" s="61" t="str">
        <f>IF('2 回転'!D5="","",'2 回転'!D5)</f>
        <v/>
      </c>
      <c r="G47" s="66"/>
      <c r="H47" s="61" t="str">
        <f>IF('2 回転'!F5="","",'2 回転'!F5)</f>
        <v/>
      </c>
      <c r="I47" s="313"/>
      <c r="J47" s="314" t="str">
        <f>IF('2 回転'!G4="","",'2 回転'!G4)</f>
        <v/>
      </c>
      <c r="K47" s="311" t="str">
        <f>IF('2 回転'!H4="","",'2 回転'!H4)</f>
        <v/>
      </c>
      <c r="L47" s="312" t="str">
        <f>IF('2 回転'!I4="","",'2 回転'!I4)</f>
        <v/>
      </c>
      <c r="M47" s="314" t="str">
        <f>IF('2 回転'!J4="","",'2 回転'!J4)</f>
        <v/>
      </c>
      <c r="N47" s="313"/>
      <c r="O47" s="61" t="str">
        <f>IF('2 回転'!K5="","",'2 回転'!K5)</f>
        <v/>
      </c>
      <c r="P47" s="66"/>
      <c r="Q47" s="61" t="str">
        <f>IF('2 回転'!M5="","",'2 回転'!M5)</f>
        <v/>
      </c>
      <c r="R47" s="313"/>
      <c r="S47" s="314" t="str">
        <f>IF('2 回転'!N4="","",'2 回転'!N4)</f>
        <v/>
      </c>
      <c r="T47" s="311" t="str">
        <f>IF('2 回転'!O4="","",'2 回転'!O4)</f>
        <v/>
      </c>
      <c r="U47" s="312" t="str">
        <f>IF('2 回転'!P4="","",'2 回転'!P4)</f>
        <v/>
      </c>
      <c r="V47" s="314" t="str">
        <f>IF('2 回転'!Q4="","",'2 回転'!Q4)</f>
        <v/>
      </c>
      <c r="W47" s="313"/>
      <c r="X47" s="61" t="str">
        <f>IF('2 回転'!R5="","",'2 回転'!R5)</f>
        <v/>
      </c>
      <c r="Y47" s="66"/>
      <c r="Z47" s="61" t="str">
        <f>IF('2 回転'!T5="","",'2 回転'!T5)</f>
        <v/>
      </c>
      <c r="AA47" s="313"/>
      <c r="AB47" s="314" t="str">
        <f>IF('2 回転'!U4="","",'2 回転'!U4)</f>
        <v/>
      </c>
      <c r="AC47" s="311" t="str">
        <f>IF('2 回転'!V4="","",'2 回転'!V4)</f>
        <v/>
      </c>
      <c r="AD47" s="44"/>
      <c r="AE47" s="44"/>
    </row>
    <row r="48" spans="1:31" s="30" customFormat="1" ht="9.75" customHeight="1" x14ac:dyDescent="0.15">
      <c r="A48" s="44"/>
      <c r="B48" s="44"/>
      <c r="C48" s="312"/>
      <c r="D48" s="314"/>
      <c r="E48" s="313"/>
      <c r="F48" s="63" t="str">
        <f>IF('2 回転'!D6="","",'2 回転'!D6)</f>
        <v/>
      </c>
      <c r="G48" s="66" t="str">
        <f>IF(F10="","","-")</f>
        <v/>
      </c>
      <c r="H48" s="63" t="str">
        <f>IF('2 回転'!F6="","",'2 回転'!F6)</f>
        <v/>
      </c>
      <c r="I48" s="313"/>
      <c r="J48" s="314"/>
      <c r="K48" s="311"/>
      <c r="L48" s="312"/>
      <c r="M48" s="314"/>
      <c r="N48" s="313"/>
      <c r="O48" s="63" t="str">
        <f>IF('2 回転'!K6="","",'2 回転'!K6)</f>
        <v/>
      </c>
      <c r="P48" s="66" t="str">
        <f>IF(O10="","","-")</f>
        <v/>
      </c>
      <c r="Q48" s="63" t="str">
        <f>IF('2 回転'!M6="","",'2 回転'!M6)</f>
        <v/>
      </c>
      <c r="R48" s="313"/>
      <c r="S48" s="314"/>
      <c r="T48" s="311"/>
      <c r="U48" s="312"/>
      <c r="V48" s="314"/>
      <c r="W48" s="313"/>
      <c r="X48" s="63" t="str">
        <f>IF('2 回転'!R6="","",'2 回転'!R6)</f>
        <v/>
      </c>
      <c r="Y48" s="66" t="str">
        <f>IF(X10="","","-")</f>
        <v/>
      </c>
      <c r="Z48" s="63" t="str">
        <f>IF('2 回転'!T6="","",'2 回転'!T6)</f>
        <v/>
      </c>
      <c r="AA48" s="313"/>
      <c r="AB48" s="314"/>
      <c r="AC48" s="311"/>
      <c r="AD48" s="44"/>
      <c r="AE48" s="44"/>
    </row>
    <row r="49" spans="1:31" s="30" customFormat="1" ht="5.25" customHeight="1" x14ac:dyDescent="0.15">
      <c r="A49" s="44"/>
      <c r="B49" s="44"/>
      <c r="C49" s="312"/>
      <c r="D49" s="314"/>
      <c r="E49" s="313"/>
      <c r="F49" s="61" t="str">
        <f>IF('2 回転'!D7="","",'2 回転'!D7)</f>
        <v/>
      </c>
      <c r="G49" s="66"/>
      <c r="H49" s="61" t="str">
        <f>IF('2 回転'!F7="","",'2 回転'!F7)</f>
        <v/>
      </c>
      <c r="I49" s="313"/>
      <c r="J49" s="314"/>
      <c r="K49" s="311"/>
      <c r="L49" s="312"/>
      <c r="M49" s="314"/>
      <c r="N49" s="313"/>
      <c r="O49" s="61" t="str">
        <f>IF('2 回転'!K7="","",'2 回転'!K7)</f>
        <v/>
      </c>
      <c r="P49" s="66"/>
      <c r="Q49" s="61" t="str">
        <f>IF('2 回転'!M7="","",'2 回転'!M7)</f>
        <v/>
      </c>
      <c r="R49" s="313"/>
      <c r="S49" s="314"/>
      <c r="T49" s="311"/>
      <c r="U49" s="312"/>
      <c r="V49" s="314"/>
      <c r="W49" s="313"/>
      <c r="X49" s="61" t="str">
        <f>IF('2 回転'!R7="","",'2 回転'!R7)</f>
        <v/>
      </c>
      <c r="Y49" s="66"/>
      <c r="Z49" s="61" t="str">
        <f>IF('2 回転'!T7="","",'2 回転'!T7)</f>
        <v/>
      </c>
      <c r="AA49" s="313"/>
      <c r="AB49" s="314"/>
      <c r="AC49" s="311"/>
      <c r="AD49" s="44"/>
      <c r="AE49" s="44"/>
    </row>
    <row r="50" spans="1:31" s="30" customFormat="1" ht="9.75" customHeight="1" x14ac:dyDescent="0.15">
      <c r="A50" s="44"/>
      <c r="B50" s="44"/>
      <c r="C50" s="41"/>
      <c r="D50" s="66" t="str">
        <f>IF('2 回転'!C9="","",'2 回転'!C9)</f>
        <v/>
      </c>
      <c r="E50" s="313"/>
      <c r="F50" s="63" t="str">
        <f>IF('2 回転'!D8="","",'2 回転'!D8)</f>
        <v/>
      </c>
      <c r="G50" s="66" t="str">
        <f>IF(F12="","","-")</f>
        <v/>
      </c>
      <c r="H50" s="63" t="str">
        <f>IF('2 回転'!F8="","",'2 回転'!F8)</f>
        <v/>
      </c>
      <c r="I50" s="313"/>
      <c r="J50" s="66" t="str">
        <f>IF('2 回転'!G9="","",'2 回転'!G9)</f>
        <v/>
      </c>
      <c r="K50" s="42"/>
      <c r="L50" s="41"/>
      <c r="M50" s="66" t="str">
        <f>IF('2 回転'!J9="","",'2 回転'!J9)</f>
        <v/>
      </c>
      <c r="N50" s="313"/>
      <c r="O50" s="63" t="str">
        <f>IF('2 回転'!K8="","",'2 回転'!K8)</f>
        <v/>
      </c>
      <c r="P50" s="66" t="str">
        <f>IF(O12="","","-")</f>
        <v/>
      </c>
      <c r="Q50" s="63" t="str">
        <f>IF('2 回転'!M8="","",'2 回転'!M8)</f>
        <v/>
      </c>
      <c r="R50" s="313"/>
      <c r="S50" s="66" t="str">
        <f>IF('2 回転'!N9="","",'2 回転'!N9)</f>
        <v/>
      </c>
      <c r="T50" s="42"/>
      <c r="U50" s="41"/>
      <c r="V50" s="66" t="str">
        <f>IF('2 回転'!Q9="","",'2 回転'!Q9)</f>
        <v/>
      </c>
      <c r="W50" s="313"/>
      <c r="X50" s="63" t="str">
        <f>IF('2 回転'!R8="","",'2 回転'!R8)</f>
        <v/>
      </c>
      <c r="Y50" s="66" t="str">
        <f>IF(X12="","","-")</f>
        <v/>
      </c>
      <c r="Z50" s="63" t="str">
        <f>IF('2 回転'!T8="","",'2 回転'!T8)</f>
        <v/>
      </c>
      <c r="AA50" s="313"/>
      <c r="AB50" s="66" t="str">
        <f>IF('2 回転'!U9="","",'2 回転'!U9)</f>
        <v/>
      </c>
      <c r="AC50" s="42"/>
      <c r="AD50" s="44"/>
      <c r="AE50" s="44"/>
    </row>
    <row r="51" spans="1:31" s="30" customFormat="1" ht="5.25" customHeight="1" x14ac:dyDescent="0.15">
      <c r="A51" s="44"/>
      <c r="B51" s="44"/>
      <c r="C51" s="41"/>
      <c r="D51" s="66"/>
      <c r="E51" s="313"/>
      <c r="F51" s="61" t="str">
        <f>IF('2 回転'!D9="","",'2 回転'!D9)</f>
        <v/>
      </c>
      <c r="G51" s="66"/>
      <c r="H51" s="61" t="str">
        <f>IF('2 回転'!F9="","",'2 回転'!F9)</f>
        <v/>
      </c>
      <c r="I51" s="313"/>
      <c r="J51" s="29"/>
      <c r="K51" s="42"/>
      <c r="L51" s="41"/>
      <c r="M51" s="29"/>
      <c r="N51" s="313"/>
      <c r="O51" s="61" t="str">
        <f>IF('2 回転'!K9="","",'2 回転'!K9)</f>
        <v/>
      </c>
      <c r="P51" s="66"/>
      <c r="Q51" s="61"/>
      <c r="R51" s="313"/>
      <c r="S51" s="29"/>
      <c r="T51" s="42"/>
      <c r="U51" s="41"/>
      <c r="V51" s="29"/>
      <c r="W51" s="313"/>
      <c r="X51" s="61" t="str">
        <f>IF('2 回転'!R9="","",'2 回転'!R9)</f>
        <v/>
      </c>
      <c r="Y51" s="66"/>
      <c r="Z51" s="61"/>
      <c r="AA51" s="313"/>
      <c r="AB51" s="29"/>
      <c r="AC51" s="42"/>
      <c r="AD51" s="44"/>
      <c r="AE51" s="44"/>
    </row>
    <row r="52" spans="1:31" s="30" customFormat="1" ht="5.25" customHeight="1" x14ac:dyDescent="0.15">
      <c r="A52" s="44"/>
      <c r="B52" s="44"/>
      <c r="C52" s="41"/>
      <c r="D52" s="66"/>
      <c r="E52" s="313"/>
      <c r="F52" s="61"/>
      <c r="G52" s="66"/>
      <c r="H52" s="61"/>
      <c r="I52" s="313"/>
      <c r="J52" s="29"/>
      <c r="K52" s="42"/>
      <c r="L52" s="41"/>
      <c r="M52" s="29"/>
      <c r="N52" s="313"/>
      <c r="O52" s="61"/>
      <c r="P52" s="66"/>
      <c r="Q52" s="61"/>
      <c r="R52" s="313"/>
      <c r="S52" s="29"/>
      <c r="T52" s="42"/>
      <c r="U52" s="41"/>
      <c r="V52" s="29"/>
      <c r="W52" s="313"/>
      <c r="X52" s="61"/>
      <c r="Y52" s="66"/>
      <c r="Z52" s="61"/>
      <c r="AA52" s="313"/>
      <c r="AB52" s="29"/>
      <c r="AC52" s="42"/>
      <c r="AD52" s="44"/>
      <c r="AE52" s="44"/>
    </row>
    <row r="53" spans="1:31" s="30" customFormat="1" ht="9.75" customHeight="1" x14ac:dyDescent="0.15">
      <c r="A53" s="44"/>
      <c r="B53" s="44"/>
      <c r="C53" s="41"/>
      <c r="D53" s="29"/>
      <c r="E53" s="313"/>
      <c r="F53" s="63" t="str">
        <f>IF('2 回転'!D10="","",'2 回転'!D10)</f>
        <v/>
      </c>
      <c r="G53" s="66" t="str">
        <f>IF(F15="","","-")</f>
        <v/>
      </c>
      <c r="H53" s="63" t="str">
        <f>IF('2 回転'!F10="","",'2 回転'!F10)</f>
        <v/>
      </c>
      <c r="I53" s="313"/>
      <c r="J53" s="29"/>
      <c r="K53" s="42"/>
      <c r="L53" s="41"/>
      <c r="M53" s="29"/>
      <c r="N53" s="313"/>
      <c r="O53" s="63" t="str">
        <f>IF('2 回転'!K10="","",'2 回転'!K10)</f>
        <v/>
      </c>
      <c r="P53" s="66" t="str">
        <f>IF(O15="","","-")</f>
        <v/>
      </c>
      <c r="Q53" s="63" t="str">
        <f>IF('2 回転'!M10="","",'2 回転'!M10)</f>
        <v/>
      </c>
      <c r="R53" s="313"/>
      <c r="S53" s="29"/>
      <c r="T53" s="42"/>
      <c r="U53" s="41"/>
      <c r="V53" s="29"/>
      <c r="W53" s="313"/>
      <c r="X53" s="63" t="str">
        <f>IF('2 回転'!R10="","",'2 回転'!R10)</f>
        <v/>
      </c>
      <c r="Y53" s="66" t="str">
        <f>IF(X15="","","-")</f>
        <v/>
      </c>
      <c r="Z53" s="63" t="str">
        <f>IF('2 回転'!T10="","",'2 回転'!T10)</f>
        <v/>
      </c>
      <c r="AA53" s="313"/>
      <c r="AB53" s="29"/>
      <c r="AC53" s="42"/>
      <c r="AD53" s="44"/>
      <c r="AE53" s="44"/>
    </row>
    <row r="54" spans="1:31" s="30" customFormat="1" ht="5.25" customHeight="1" x14ac:dyDescent="0.15">
      <c r="A54" s="44"/>
      <c r="B54" s="44"/>
      <c r="C54" s="312" t="str">
        <f>IF('2 回転'!B10="","",'2 回転'!B10)</f>
        <v/>
      </c>
      <c r="D54" s="314" t="str">
        <f>IF('2 回転'!C10="","",'2 回転'!C10)</f>
        <v/>
      </c>
      <c r="E54" s="313"/>
      <c r="F54" s="61" t="str">
        <f>IF('2 回転'!D11="","",'2 回転'!D11)</f>
        <v/>
      </c>
      <c r="G54" s="66"/>
      <c r="H54" s="61" t="str">
        <f>IF('2 回転'!F11="","",'2 回転'!F11)</f>
        <v/>
      </c>
      <c r="I54" s="313"/>
      <c r="J54" s="314" t="str">
        <f>IF('2 回転'!G10="","",'2 回転'!G10)</f>
        <v/>
      </c>
      <c r="K54" s="311" t="str">
        <f>IF('2 回転'!H10="","",'2 回転'!H10)</f>
        <v/>
      </c>
      <c r="L54" s="312" t="str">
        <f>IF('2 回転'!I10="","",'2 回転'!I10)</f>
        <v/>
      </c>
      <c r="M54" s="314" t="str">
        <f>IF('2 回転'!J10="","",'2 回転'!J10)</f>
        <v/>
      </c>
      <c r="N54" s="313"/>
      <c r="O54" s="61" t="str">
        <f>IF('2 回転'!K11="","",'2 回転'!K11)</f>
        <v/>
      </c>
      <c r="P54" s="66"/>
      <c r="Q54" s="61" t="str">
        <f>IF('2 回転'!M11="","",'2 回転'!M11)</f>
        <v/>
      </c>
      <c r="R54" s="313"/>
      <c r="S54" s="314" t="str">
        <f>IF('2 回転'!N10="","",'2 回転'!N10)</f>
        <v/>
      </c>
      <c r="T54" s="311" t="str">
        <f>IF('2 回転'!O10="","",'2 回転'!O10)</f>
        <v/>
      </c>
      <c r="U54" s="312" t="str">
        <f>IF('2 回転'!P10="","",'2 回転'!P10)</f>
        <v/>
      </c>
      <c r="V54" s="314" t="str">
        <f>IF('2 回転'!Q10="","",'2 回転'!Q10)</f>
        <v/>
      </c>
      <c r="W54" s="313"/>
      <c r="X54" s="61" t="str">
        <f>IF('2 回転'!R11="","",'2 回転'!R11)</f>
        <v/>
      </c>
      <c r="Y54" s="66"/>
      <c r="Z54" s="61" t="str">
        <f>IF('2 回転'!T11="","",'2 回転'!T11)</f>
        <v/>
      </c>
      <c r="AA54" s="313"/>
      <c r="AB54" s="314" t="str">
        <f>IF('2 回転'!U10="","",'2 回転'!U10)</f>
        <v/>
      </c>
      <c r="AC54" s="311" t="str">
        <f>IF('2 回転'!V10="","",'2 回転'!V10)</f>
        <v/>
      </c>
      <c r="AD54" s="44"/>
      <c r="AE54" s="44"/>
    </row>
    <row r="55" spans="1:31" s="30" customFormat="1" ht="9.75" customHeight="1" x14ac:dyDescent="0.15">
      <c r="A55" s="44"/>
      <c r="B55" s="44"/>
      <c r="C55" s="312"/>
      <c r="D55" s="314"/>
      <c r="E55" s="313"/>
      <c r="F55" s="63" t="str">
        <f>IF('2 回転'!D12="","",'2 回転'!D12)</f>
        <v/>
      </c>
      <c r="G55" s="66" t="str">
        <f>IF(F17="","","-")</f>
        <v/>
      </c>
      <c r="H55" s="63" t="str">
        <f>IF('2 回転'!F12="","",'2 回転'!F12)</f>
        <v/>
      </c>
      <c r="I55" s="313"/>
      <c r="J55" s="314"/>
      <c r="K55" s="311"/>
      <c r="L55" s="312"/>
      <c r="M55" s="314"/>
      <c r="N55" s="313"/>
      <c r="O55" s="63" t="str">
        <f>IF('2 回転'!K12="","",'2 回転'!K12)</f>
        <v/>
      </c>
      <c r="P55" s="66" t="str">
        <f>IF(O17="","","-")</f>
        <v/>
      </c>
      <c r="Q55" s="63" t="str">
        <f>IF('2 回転'!M12="","",'2 回転'!M12)</f>
        <v/>
      </c>
      <c r="R55" s="313"/>
      <c r="S55" s="314"/>
      <c r="T55" s="311"/>
      <c r="U55" s="312"/>
      <c r="V55" s="314"/>
      <c r="W55" s="313"/>
      <c r="X55" s="63" t="str">
        <f>IF('2 回転'!R12="","",'2 回転'!R12)</f>
        <v/>
      </c>
      <c r="Y55" s="66" t="str">
        <f>IF(X17="","","-")</f>
        <v/>
      </c>
      <c r="Z55" s="63" t="str">
        <f>IF('2 回転'!T12="","",'2 回転'!T12)</f>
        <v/>
      </c>
      <c r="AA55" s="313"/>
      <c r="AB55" s="314"/>
      <c r="AC55" s="311"/>
      <c r="AD55" s="44"/>
      <c r="AE55" s="44"/>
    </row>
    <row r="56" spans="1:31" s="30" customFormat="1" ht="5.25" customHeight="1" x14ac:dyDescent="0.15">
      <c r="A56" s="44"/>
      <c r="B56" s="44"/>
      <c r="C56" s="312"/>
      <c r="D56" s="314"/>
      <c r="E56" s="313"/>
      <c r="F56" s="61" t="str">
        <f>IF('2 回転'!D13="","",'2 回転'!D13)</f>
        <v/>
      </c>
      <c r="G56" s="66"/>
      <c r="H56" s="61" t="str">
        <f>IF('2 回転'!F13="","",'2 回転'!F13)</f>
        <v/>
      </c>
      <c r="I56" s="313"/>
      <c r="J56" s="314"/>
      <c r="K56" s="311"/>
      <c r="L56" s="312"/>
      <c r="M56" s="314"/>
      <c r="N56" s="313"/>
      <c r="O56" s="61" t="str">
        <f>IF('2 回転'!K13="","",'2 回転'!K13)</f>
        <v/>
      </c>
      <c r="P56" s="66"/>
      <c r="Q56" s="61" t="str">
        <f>IF('2 回転'!M13="","",'2 回転'!M13)</f>
        <v/>
      </c>
      <c r="R56" s="313"/>
      <c r="S56" s="314"/>
      <c r="T56" s="311"/>
      <c r="U56" s="312"/>
      <c r="V56" s="314"/>
      <c r="W56" s="313"/>
      <c r="X56" s="61" t="str">
        <f>IF('2 回転'!R13="","",'2 回転'!R13)</f>
        <v/>
      </c>
      <c r="Y56" s="66"/>
      <c r="Z56" s="61" t="str">
        <f>IF('2 回転'!T13="","",'2 回転'!T13)</f>
        <v/>
      </c>
      <c r="AA56" s="313"/>
      <c r="AB56" s="314"/>
      <c r="AC56" s="311"/>
      <c r="AD56" s="44"/>
      <c r="AE56" s="44"/>
    </row>
    <row r="57" spans="1:31" s="30" customFormat="1" ht="9.75" customHeight="1" x14ac:dyDescent="0.15">
      <c r="A57" s="44"/>
      <c r="B57" s="44"/>
      <c r="C57" s="41"/>
      <c r="D57" s="66" t="str">
        <f>IF('2 回転'!C15="","",'2 回転'!C15)</f>
        <v/>
      </c>
      <c r="E57" s="313"/>
      <c r="F57" s="63" t="str">
        <f>IF('2 回転'!D14="","",'2 回転'!D14)</f>
        <v/>
      </c>
      <c r="G57" s="66" t="str">
        <f>IF(F19="","","-")</f>
        <v/>
      </c>
      <c r="H57" s="63" t="str">
        <f>IF('2 回転'!F14="","",'2 回転'!F14)</f>
        <v/>
      </c>
      <c r="I57" s="313"/>
      <c r="J57" s="66" t="str">
        <f>IF('2 回転'!G15="","",'2 回転'!G15)</f>
        <v/>
      </c>
      <c r="K57" s="42"/>
      <c r="L57" s="41"/>
      <c r="M57" s="66" t="str">
        <f>IF('2 回転'!J15="","",'2 回転'!J15)</f>
        <v/>
      </c>
      <c r="N57" s="313"/>
      <c r="O57" s="63" t="str">
        <f>IF('2 回転'!K14="","",'2 回転'!K14)</f>
        <v/>
      </c>
      <c r="P57" s="66" t="str">
        <f>IF(O19="","","-")</f>
        <v/>
      </c>
      <c r="Q57" s="63" t="str">
        <f>IF('2 回転'!M14="","",'2 回転'!M14)</f>
        <v/>
      </c>
      <c r="R57" s="313"/>
      <c r="S57" s="66" t="str">
        <f>IF('2 回転'!N15="","",'2 回転'!N15)</f>
        <v/>
      </c>
      <c r="T57" s="42"/>
      <c r="U57" s="41"/>
      <c r="V57" s="66" t="str">
        <f>IF('2 回転'!Q15="","",'2 回転'!Q15)</f>
        <v/>
      </c>
      <c r="W57" s="313"/>
      <c r="X57" s="63" t="str">
        <f>IF('2 回転'!R14="","",'2 回転'!R14)</f>
        <v/>
      </c>
      <c r="Y57" s="66" t="str">
        <f>IF(X19="","","-")</f>
        <v/>
      </c>
      <c r="Z57" s="63" t="str">
        <f>IF('2 回転'!T14="","",'2 回転'!T14)</f>
        <v/>
      </c>
      <c r="AA57" s="313"/>
      <c r="AB57" s="66" t="str">
        <f>IF('2 回転'!U15="","",'2 回転'!U15)</f>
        <v/>
      </c>
      <c r="AC57" s="42"/>
      <c r="AD57" s="44"/>
      <c r="AE57" s="44"/>
    </row>
    <row r="58" spans="1:31" s="30" customFormat="1" ht="5.25" customHeight="1" x14ac:dyDescent="0.15">
      <c r="A58" s="44"/>
      <c r="B58" s="44"/>
      <c r="C58" s="41"/>
      <c r="D58" s="29"/>
      <c r="E58" s="313"/>
      <c r="F58" s="61" t="str">
        <f>IF('2 回転'!D15="","",'2 回転'!D15)</f>
        <v/>
      </c>
      <c r="G58" s="66"/>
      <c r="H58" s="61" t="str">
        <f>IF('2 回転'!F15="","",'2 回転'!F15)</f>
        <v/>
      </c>
      <c r="I58" s="313"/>
      <c r="J58" s="29"/>
      <c r="K58" s="42"/>
      <c r="L58" s="41"/>
      <c r="M58" s="29"/>
      <c r="N58" s="313"/>
      <c r="O58" s="61" t="str">
        <f>IF('2 回転'!K15="","",'2 回転'!K15)</f>
        <v/>
      </c>
      <c r="P58" s="66"/>
      <c r="Q58" s="61" t="str">
        <f>IF('2 回転'!M15="","",'2 回転'!M15)</f>
        <v/>
      </c>
      <c r="R58" s="313"/>
      <c r="S58" s="29"/>
      <c r="T58" s="42"/>
      <c r="U58" s="41"/>
      <c r="V58" s="29"/>
      <c r="W58" s="313"/>
      <c r="X58" s="61" t="str">
        <f>IF('2 回転'!R15="","",'2 回転'!R15)</f>
        <v/>
      </c>
      <c r="Y58" s="66"/>
      <c r="Z58" s="61" t="str">
        <f>IF('2 回転'!T15="","",'2 回転'!T15)</f>
        <v/>
      </c>
      <c r="AA58" s="313"/>
      <c r="AB58" s="29"/>
      <c r="AC58" s="42"/>
      <c r="AD58" s="44"/>
      <c r="AE58" s="44"/>
    </row>
    <row r="59" spans="1:31" s="30" customFormat="1" ht="5.25" customHeight="1" x14ac:dyDescent="0.15">
      <c r="A59" s="44"/>
      <c r="B59" s="44"/>
      <c r="C59" s="312" t="str">
        <f>IF('2 回転'!B16="","",'2 回転'!B16)</f>
        <v/>
      </c>
      <c r="D59" s="29"/>
      <c r="E59" s="313"/>
      <c r="F59" s="61"/>
      <c r="G59" s="66"/>
      <c r="H59" s="61"/>
      <c r="I59" s="313"/>
      <c r="J59" s="29"/>
      <c r="K59" s="311" t="str">
        <f>IF('2 回転'!H16="","",'2 回転'!H16)</f>
        <v/>
      </c>
      <c r="L59" s="312" t="str">
        <f>IF('2 回転'!I16="","",'2 回転'!I16)</f>
        <v/>
      </c>
      <c r="M59" s="29"/>
      <c r="N59" s="313"/>
      <c r="O59" s="61"/>
      <c r="P59" s="66"/>
      <c r="Q59" s="61"/>
      <c r="R59" s="313"/>
      <c r="S59" s="29"/>
      <c r="T59" s="311" t="str">
        <f>IF('2 回転'!O16="","",'2 回転'!O16)</f>
        <v/>
      </c>
      <c r="U59" s="312" t="str">
        <f>IF('2 回転'!P16="","",'2 回転'!P16)</f>
        <v/>
      </c>
      <c r="V59" s="29"/>
      <c r="W59" s="313"/>
      <c r="X59" s="61"/>
      <c r="Y59" s="66"/>
      <c r="Z59" s="61"/>
      <c r="AA59" s="313"/>
      <c r="AB59" s="29"/>
      <c r="AC59" s="311" t="str">
        <f>IF('2 回転'!V16="","",'2 回転'!V16)</f>
        <v/>
      </c>
      <c r="AD59" s="44"/>
      <c r="AE59" s="44"/>
    </row>
    <row r="60" spans="1:31" s="30" customFormat="1" ht="9.75" customHeight="1" x14ac:dyDescent="0.15">
      <c r="A60" s="44"/>
      <c r="B60" s="44"/>
      <c r="C60" s="312"/>
      <c r="D60" s="29"/>
      <c r="E60" s="313"/>
      <c r="F60" s="63" t="str">
        <f>IF('2 回転'!D16="","",'2 回転'!D16)</f>
        <v/>
      </c>
      <c r="G60" s="66" t="str">
        <f>IF(F22="","","-")</f>
        <v/>
      </c>
      <c r="H60" s="63" t="str">
        <f>IF('2 回転'!F16="","",'2 回転'!F16)</f>
        <v/>
      </c>
      <c r="I60" s="313"/>
      <c r="J60" s="29"/>
      <c r="K60" s="311"/>
      <c r="L60" s="312"/>
      <c r="M60" s="29"/>
      <c r="N60" s="313"/>
      <c r="O60" s="63" t="str">
        <f>IF('2 回転'!K16="","",'2 回転'!K16)</f>
        <v/>
      </c>
      <c r="P60" s="66" t="str">
        <f>IF(O22="","","-")</f>
        <v/>
      </c>
      <c r="Q60" s="63" t="str">
        <f>IF('2 回転'!M16="","",'2 回転'!M16)</f>
        <v/>
      </c>
      <c r="R60" s="313"/>
      <c r="S60" s="29"/>
      <c r="T60" s="311"/>
      <c r="U60" s="312"/>
      <c r="V60" s="29"/>
      <c r="W60" s="313"/>
      <c r="X60" s="63" t="str">
        <f>IF('2 回転'!R16="","",'2 回転'!R16)</f>
        <v/>
      </c>
      <c r="Y60" s="66" t="str">
        <f>IF(X22="","","-")</f>
        <v/>
      </c>
      <c r="Z60" s="63" t="str">
        <f>IF('2 回転'!T16="","",'2 回転'!T16)</f>
        <v/>
      </c>
      <c r="AA60" s="313"/>
      <c r="AB60" s="29"/>
      <c r="AC60" s="311"/>
      <c r="AD60" s="44"/>
      <c r="AE60" s="44"/>
    </row>
    <row r="61" spans="1:31" s="30" customFormat="1" ht="8.1" customHeight="1" x14ac:dyDescent="0.15">
      <c r="A61" s="44"/>
      <c r="B61" s="44"/>
      <c r="C61" s="312"/>
      <c r="D61" s="314" t="str">
        <f>IF('2 回転'!C16="","",'2 回転'!C16)</f>
        <v/>
      </c>
      <c r="E61" s="313"/>
      <c r="F61" s="61" t="str">
        <f>IF('2 回転'!D17="","",'2 回転'!D17)</f>
        <v/>
      </c>
      <c r="G61" s="66"/>
      <c r="H61" s="61" t="str">
        <f>IF('2 回転'!F17="","",'2 回転'!F17)</f>
        <v/>
      </c>
      <c r="I61" s="313"/>
      <c r="J61" s="314" t="str">
        <f>IF('2 回転'!G16="","",'2 回転'!G16)</f>
        <v/>
      </c>
      <c r="K61" s="311"/>
      <c r="L61" s="312"/>
      <c r="M61" s="314" t="str">
        <f>IF('2 回転'!J16="","",'2 回転'!J16)</f>
        <v/>
      </c>
      <c r="N61" s="313"/>
      <c r="O61" s="61" t="str">
        <f>IF('2 回転'!K17="","",'2 回転'!K17)</f>
        <v/>
      </c>
      <c r="P61" s="66"/>
      <c r="Q61" s="61" t="str">
        <f>IF('2 回転'!M17="","",'2 回転'!M17)</f>
        <v/>
      </c>
      <c r="R61" s="313"/>
      <c r="S61" s="314" t="str">
        <f>IF('2 回転'!N16="","",'2 回転'!N16)</f>
        <v/>
      </c>
      <c r="T61" s="311"/>
      <c r="U61" s="312"/>
      <c r="V61" s="314" t="str">
        <f>IF('2 回転'!Q16="","",'2 回転'!Q16)</f>
        <v/>
      </c>
      <c r="W61" s="313"/>
      <c r="X61" s="61" t="str">
        <f>IF('2 回転'!R17="","",'2 回転'!R17)</f>
        <v/>
      </c>
      <c r="Y61" s="66"/>
      <c r="Z61" s="61" t="str">
        <f>IF('2 回転'!T17="","",'2 回転'!T17)</f>
        <v/>
      </c>
      <c r="AA61" s="313"/>
      <c r="AB61" s="314" t="str">
        <f>IF('2 回転'!U16="","",'2 回転'!U16)</f>
        <v/>
      </c>
      <c r="AC61" s="311"/>
      <c r="AD61" s="44"/>
      <c r="AE61" s="44"/>
    </row>
    <row r="62" spans="1:31" s="30" customFormat="1" ht="9.75" customHeight="1" x14ac:dyDescent="0.15">
      <c r="A62" s="44"/>
      <c r="B62" s="44"/>
      <c r="C62" s="312" t="str">
        <f>IF('2 回転'!B19="","",'2 回転'!B19)</f>
        <v/>
      </c>
      <c r="D62" s="314"/>
      <c r="E62" s="313"/>
      <c r="F62" s="63" t="str">
        <f>IF('2 回転'!D18="","",'2 回転'!D18)</f>
        <v/>
      </c>
      <c r="G62" s="66" t="str">
        <f>IF(F24="","","-")</f>
        <v/>
      </c>
      <c r="H62" s="63" t="str">
        <f>IF('2 回転'!F18="","",'2 回転'!F18)</f>
        <v/>
      </c>
      <c r="I62" s="313"/>
      <c r="J62" s="314"/>
      <c r="K62" s="311" t="str">
        <f>IF('2 回転'!H19="","",'2 回転'!H19)</f>
        <v/>
      </c>
      <c r="L62" s="312" t="str">
        <f>IF('2 回転'!I19="","",'2 回転'!I19)</f>
        <v/>
      </c>
      <c r="M62" s="314"/>
      <c r="N62" s="313"/>
      <c r="O62" s="63" t="str">
        <f>IF('2 回転'!K18="","",'2 回転'!K18)</f>
        <v/>
      </c>
      <c r="P62" s="66" t="str">
        <f>IF(O24="","","-")</f>
        <v/>
      </c>
      <c r="Q62" s="63" t="str">
        <f>IF('2 回転'!M18="","",'2 回転'!M18)</f>
        <v/>
      </c>
      <c r="R62" s="313"/>
      <c r="S62" s="314"/>
      <c r="T62" s="311" t="str">
        <f>IF('2 回転'!O19="","",'2 回転'!O19)</f>
        <v/>
      </c>
      <c r="U62" s="312" t="str">
        <f>IF('2 回転'!P19="","",'2 回転'!P19)</f>
        <v/>
      </c>
      <c r="V62" s="314"/>
      <c r="W62" s="313"/>
      <c r="X62" s="63" t="str">
        <f>IF('2 回転'!R18="","",'2 回転'!R18)</f>
        <v/>
      </c>
      <c r="Y62" s="66" t="str">
        <f>IF(X24="","","-")</f>
        <v/>
      </c>
      <c r="Z62" s="63" t="str">
        <f>IF('2 回転'!T18="","",'2 回転'!T18)</f>
        <v/>
      </c>
      <c r="AA62" s="313"/>
      <c r="AB62" s="314"/>
      <c r="AC62" s="311" t="str">
        <f>IF('2 回転'!V19="","",'2 回転'!V19)</f>
        <v/>
      </c>
      <c r="AD62" s="44"/>
      <c r="AE62" s="44"/>
    </row>
    <row r="63" spans="1:31" s="30" customFormat="1" ht="5.25" customHeight="1" x14ac:dyDescent="0.15">
      <c r="A63" s="44"/>
      <c r="B63" s="44"/>
      <c r="C63" s="312"/>
      <c r="D63" s="314"/>
      <c r="E63" s="313"/>
      <c r="F63" s="61" t="str">
        <f>IF('2 回転'!D19="","",'2 回転'!D19)</f>
        <v/>
      </c>
      <c r="G63" s="66"/>
      <c r="H63" s="61" t="str">
        <f>IF('2 回転'!F19="","",'2 回転'!F19)</f>
        <v/>
      </c>
      <c r="I63" s="313"/>
      <c r="J63" s="314"/>
      <c r="K63" s="311"/>
      <c r="L63" s="312"/>
      <c r="M63" s="314"/>
      <c r="N63" s="313"/>
      <c r="O63" s="61" t="str">
        <f>IF('2 回転'!K19="","",'2 回転'!K19)</f>
        <v/>
      </c>
      <c r="P63" s="66"/>
      <c r="Q63" s="61" t="str">
        <f>IF('2 回転'!M19="","",'2 回転'!M19)</f>
        <v/>
      </c>
      <c r="R63" s="313"/>
      <c r="S63" s="314"/>
      <c r="T63" s="311"/>
      <c r="U63" s="312"/>
      <c r="V63" s="314"/>
      <c r="W63" s="313"/>
      <c r="X63" s="61" t="str">
        <f>IF('2 回転'!R19="","",'2 回転'!R19)</f>
        <v/>
      </c>
      <c r="Y63" s="66"/>
      <c r="Z63" s="61" t="str">
        <f>IF('2 回転'!T19="","",'2 回転'!T19)</f>
        <v/>
      </c>
      <c r="AA63" s="313"/>
      <c r="AB63" s="314"/>
      <c r="AC63" s="311"/>
      <c r="AD63" s="44"/>
      <c r="AE63" s="44"/>
    </row>
    <row r="64" spans="1:31" s="30" customFormat="1" ht="8.1" customHeight="1" x14ac:dyDescent="0.15">
      <c r="A64" s="44"/>
      <c r="B64" s="44"/>
      <c r="C64" s="312"/>
      <c r="D64" s="66" t="str">
        <f>IF('2 回転'!C21="","",'2 回転'!C21)</f>
        <v/>
      </c>
      <c r="E64" s="313"/>
      <c r="F64" s="63" t="str">
        <f>IF('2 回転'!D20="","",'2 回転'!D20)</f>
        <v/>
      </c>
      <c r="G64" s="66" t="str">
        <f>IF(F26="","","-")</f>
        <v/>
      </c>
      <c r="H64" s="63" t="str">
        <f>IF('2 回転'!F20="","",'2 回転'!F20)</f>
        <v/>
      </c>
      <c r="I64" s="313"/>
      <c r="J64" s="66" t="str">
        <f>IF('2 回転'!G21="","",'2 回転'!G21)</f>
        <v/>
      </c>
      <c r="K64" s="311"/>
      <c r="L64" s="312"/>
      <c r="M64" s="66" t="str">
        <f>IF('2 回転'!J21="","",'2 回転'!J21)</f>
        <v/>
      </c>
      <c r="N64" s="313"/>
      <c r="O64" s="63" t="str">
        <f>IF('2 回転'!K20="","",'2 回転'!K20)</f>
        <v/>
      </c>
      <c r="P64" s="66" t="str">
        <f>IF(O26="","","-")</f>
        <v/>
      </c>
      <c r="Q64" s="63" t="str">
        <f>IF('2 回転'!M20="","",'2 回転'!M20)</f>
        <v/>
      </c>
      <c r="R64" s="313"/>
      <c r="S64" s="66" t="str">
        <f>IF('2 回転'!N21="","",'2 回転'!N21)</f>
        <v/>
      </c>
      <c r="T64" s="311"/>
      <c r="U64" s="312"/>
      <c r="V64" s="66" t="str">
        <f>IF('2 回転'!Q21="","",'2 回転'!Q21)</f>
        <v/>
      </c>
      <c r="W64" s="313"/>
      <c r="X64" s="63" t="str">
        <f>IF('2 回転'!R20="","",'2 回転'!R20)</f>
        <v/>
      </c>
      <c r="Y64" s="66" t="str">
        <f>IF(X26="","","-")</f>
        <v/>
      </c>
      <c r="Z64" s="63" t="str">
        <f>IF('2 回転'!T20="","",'2 回転'!T20)</f>
        <v/>
      </c>
      <c r="AA64" s="313"/>
      <c r="AB64" s="66" t="str">
        <f>IF('2 回転'!U21="","",'2 回転'!U21)</f>
        <v/>
      </c>
      <c r="AC64" s="311"/>
      <c r="AD64" s="44"/>
      <c r="AE64" s="44"/>
    </row>
    <row r="65" spans="1:31" s="30" customFormat="1" ht="5.25" customHeight="1" x14ac:dyDescent="0.15">
      <c r="A65" s="44"/>
      <c r="B65" s="44"/>
      <c r="C65" s="62"/>
      <c r="D65" s="29"/>
      <c r="E65" s="313"/>
      <c r="F65" s="61" t="str">
        <f>IF('2 回転'!D21="","",'2 回転'!D21)</f>
        <v/>
      </c>
      <c r="G65" s="66"/>
      <c r="H65" s="61" t="str">
        <f>IF('2 回転'!F21="","",'2 回転'!F21)</f>
        <v/>
      </c>
      <c r="I65" s="313"/>
      <c r="J65" s="29"/>
      <c r="K65" s="64"/>
      <c r="L65" s="62"/>
      <c r="M65" s="29"/>
      <c r="N65" s="313"/>
      <c r="O65" s="61" t="str">
        <f>IF('2 回転'!K21="","",'2 回転'!K21)</f>
        <v/>
      </c>
      <c r="P65" s="66"/>
      <c r="Q65" s="61" t="str">
        <f>IF('2 回転'!M21="","",'2 回転'!M21)</f>
        <v/>
      </c>
      <c r="R65" s="313"/>
      <c r="S65" s="29"/>
      <c r="T65" s="64"/>
      <c r="U65" s="62"/>
      <c r="V65" s="29"/>
      <c r="W65" s="313"/>
      <c r="X65" s="61" t="str">
        <f>IF('2 回転'!R21="","",'2 回転'!R21)</f>
        <v/>
      </c>
      <c r="Y65" s="66"/>
      <c r="Z65" s="61" t="str">
        <f>IF('2 回転'!T21="","",'2 回転'!T21)</f>
        <v/>
      </c>
      <c r="AA65" s="313"/>
      <c r="AB65" s="29"/>
      <c r="AC65" s="64"/>
      <c r="AD65" s="44"/>
      <c r="AE65" s="44"/>
    </row>
    <row r="66" spans="1:31" s="30" customFormat="1" ht="5.25" customHeight="1" x14ac:dyDescent="0.15">
      <c r="A66" s="44"/>
      <c r="B66" s="44"/>
      <c r="C66" s="312" t="str">
        <f>IF('2 回転'!B22="","",'2 回転'!B22)</f>
        <v/>
      </c>
      <c r="D66" s="29"/>
      <c r="E66" s="313"/>
      <c r="F66" s="61"/>
      <c r="G66" s="66"/>
      <c r="H66" s="61"/>
      <c r="I66" s="313"/>
      <c r="J66" s="29"/>
      <c r="K66" s="311" t="str">
        <f>IF('2 回転'!H22="","",'2 回転'!H22)</f>
        <v/>
      </c>
      <c r="L66" s="312" t="str">
        <f>IF('2 回転'!I22="","",'2 回転'!I22)</f>
        <v/>
      </c>
      <c r="M66" s="29"/>
      <c r="N66" s="313"/>
      <c r="O66" s="61"/>
      <c r="P66" s="66"/>
      <c r="Q66" s="61"/>
      <c r="R66" s="313"/>
      <c r="S66" s="29"/>
      <c r="T66" s="311" t="str">
        <f>IF('2 回転'!O22="","",'2 回転'!O22)</f>
        <v/>
      </c>
      <c r="U66" s="312" t="str">
        <f>IF('2 回転'!P22="","",'2 回転'!P22)</f>
        <v/>
      </c>
      <c r="V66" s="29"/>
      <c r="W66" s="313"/>
      <c r="X66" s="61"/>
      <c r="Y66" s="66"/>
      <c r="Z66" s="61"/>
      <c r="AA66" s="313"/>
      <c r="AB66" s="29"/>
      <c r="AC66" s="311" t="str">
        <f>IF('2 回転'!V22="","",'2 回転'!V22)</f>
        <v/>
      </c>
      <c r="AD66" s="44"/>
      <c r="AE66" s="44"/>
    </row>
    <row r="67" spans="1:31" s="30" customFormat="1" ht="9.75" customHeight="1" x14ac:dyDescent="0.15">
      <c r="A67" s="44"/>
      <c r="B67" s="44"/>
      <c r="C67" s="312"/>
      <c r="D67" s="29"/>
      <c r="E67" s="313"/>
      <c r="F67" s="63" t="str">
        <f>IF('2 回転'!D22="","",'2 回転'!D22)</f>
        <v/>
      </c>
      <c r="G67" s="66" t="str">
        <f>IF(F29="","","-")</f>
        <v/>
      </c>
      <c r="H67" s="63" t="str">
        <f>IF('2 回転'!F22="","",'2 回転'!F22)</f>
        <v/>
      </c>
      <c r="I67" s="313"/>
      <c r="J67" s="29"/>
      <c r="K67" s="311"/>
      <c r="L67" s="312"/>
      <c r="M67" s="29"/>
      <c r="N67" s="313"/>
      <c r="O67" s="63" t="str">
        <f>IF('2 回転'!K22="","",'2 回転'!K22)</f>
        <v/>
      </c>
      <c r="P67" s="66" t="str">
        <f>IF(O29="","","-")</f>
        <v/>
      </c>
      <c r="Q67" s="63" t="str">
        <f>IF('2 回転'!M22="","",'2 回転'!M22)</f>
        <v/>
      </c>
      <c r="R67" s="313"/>
      <c r="S67" s="29"/>
      <c r="T67" s="311"/>
      <c r="U67" s="312"/>
      <c r="V67" s="29"/>
      <c r="W67" s="313"/>
      <c r="X67" s="63" t="str">
        <f>IF('2 回転'!R22="","",'2 回転'!R22)</f>
        <v/>
      </c>
      <c r="Y67" s="66" t="str">
        <f>IF(X29="","","-")</f>
        <v/>
      </c>
      <c r="Z67" s="63" t="str">
        <f>IF('2 回転'!T22="","",'2 回転'!T22)</f>
        <v/>
      </c>
      <c r="AA67" s="313"/>
      <c r="AB67" s="29"/>
      <c r="AC67" s="311"/>
      <c r="AD67" s="44"/>
      <c r="AE67" s="44"/>
    </row>
    <row r="68" spans="1:31" s="30" customFormat="1" ht="8.1" customHeight="1" x14ac:dyDescent="0.15">
      <c r="A68" s="44"/>
      <c r="B68" s="44"/>
      <c r="C68" s="60" t="str">
        <f>IF(メンバーチェンジ!C8="","","[メンチェン前："&amp;オーダー!C16&amp;"]")</f>
        <v/>
      </c>
      <c r="D68" s="314" t="str">
        <f>IF('2 回転'!C22="","",'2 回転'!C22)</f>
        <v/>
      </c>
      <c r="E68" s="313"/>
      <c r="F68" s="61" t="str">
        <f>IF('2 回転'!D23="","",'2 回転'!D23)</f>
        <v/>
      </c>
      <c r="G68" s="66"/>
      <c r="H68" s="61" t="str">
        <f>IF('2 回転'!F23="","",'2 回転'!F23)</f>
        <v/>
      </c>
      <c r="I68" s="313"/>
      <c r="J68" s="314" t="str">
        <f>IF('2 回転'!G22="","",'2 回転'!G22)</f>
        <v/>
      </c>
      <c r="K68" s="59" t="str">
        <f>IF(メンバーチェンジ!E8="","","[メンチェン前："&amp;オーダー!E16&amp;"]")</f>
        <v/>
      </c>
      <c r="L68" s="60" t="str">
        <f>IF(メンバーチェンジ!F8="","","[メンチェン前："&amp;オーダー!F16&amp;"]")</f>
        <v/>
      </c>
      <c r="M68" s="314" t="str">
        <f>IF('2 回転'!J22="","",'2 回転'!J22)</f>
        <v/>
      </c>
      <c r="N68" s="313"/>
      <c r="O68" s="61" t="str">
        <f>IF('2 回転'!K23="","",'2 回転'!K23)</f>
        <v/>
      </c>
      <c r="P68" s="66"/>
      <c r="Q68" s="61" t="str">
        <f>IF('2 回転'!M23="","",'2 回転'!M23)</f>
        <v/>
      </c>
      <c r="R68" s="313"/>
      <c r="S68" s="314" t="str">
        <f>IF('2 回転'!N22="","",'2 回転'!N22)</f>
        <v/>
      </c>
      <c r="T68" s="59" t="str">
        <f>IF(メンバーチェンジ!H8="","","[メンチェン前："&amp;オーダー!H16&amp;"]")</f>
        <v/>
      </c>
      <c r="U68" s="60" t="str">
        <f>IF(メンバーチェンジ!I8="","","[メンチェン前："&amp;オーダー!I16&amp;"]")</f>
        <v/>
      </c>
      <c r="V68" s="314" t="str">
        <f>IF('2 回転'!Q22="","",'2 回転'!Q22)</f>
        <v/>
      </c>
      <c r="W68" s="313"/>
      <c r="X68" s="61" t="str">
        <f>IF('2 回転'!R23="","",'2 回転'!R23)</f>
        <v/>
      </c>
      <c r="Y68" s="66"/>
      <c r="Z68" s="61" t="str">
        <f>IF('2 回転'!T23="","",'2 回転'!T23)</f>
        <v/>
      </c>
      <c r="AA68" s="313"/>
      <c r="AB68" s="314" t="str">
        <f>IF('2 回転'!U22="","",'2 回転'!U22)</f>
        <v/>
      </c>
      <c r="AC68" s="59" t="str">
        <f>IF(メンバーチェンジ!K8="","","[メンチェン前："&amp;オーダー!K16&amp;"]")</f>
        <v/>
      </c>
      <c r="AD68" s="44"/>
      <c r="AE68" s="44"/>
    </row>
    <row r="69" spans="1:31" s="30" customFormat="1" ht="9.75" customHeight="1" x14ac:dyDescent="0.15">
      <c r="A69" s="44"/>
      <c r="B69" s="44"/>
      <c r="C69" s="312" t="str">
        <f>IF('2 回転'!B25="","",'2 回転'!B25)</f>
        <v/>
      </c>
      <c r="D69" s="314"/>
      <c r="E69" s="313"/>
      <c r="F69" s="63" t="str">
        <f>IF('2 回転'!D24="","",'2 回転'!D24)</f>
        <v/>
      </c>
      <c r="G69" s="66" t="str">
        <f>IF(F31="","","-")</f>
        <v/>
      </c>
      <c r="H69" s="63" t="str">
        <f>IF('2 回転'!F24="","",'2 回転'!F24)</f>
        <v/>
      </c>
      <c r="I69" s="313"/>
      <c r="J69" s="314"/>
      <c r="K69" s="311" t="str">
        <f>IF('2 回転'!H25="","",'2 回転'!H25)</f>
        <v/>
      </c>
      <c r="L69" s="312" t="str">
        <f>IF('2 回転'!I25="","",'2 回転'!I25)</f>
        <v/>
      </c>
      <c r="M69" s="314"/>
      <c r="N69" s="313"/>
      <c r="O69" s="63" t="str">
        <f>IF('2 回転'!K24="","",'2 回転'!K24)</f>
        <v/>
      </c>
      <c r="P69" s="66" t="str">
        <f>IF(O31="","","-")</f>
        <v/>
      </c>
      <c r="Q69" s="63" t="str">
        <f>IF('2 回転'!M24="","",'2 回転'!M24)</f>
        <v/>
      </c>
      <c r="R69" s="313"/>
      <c r="S69" s="314"/>
      <c r="T69" s="311" t="str">
        <f>IF('2 回転'!O25="","",'2 回転'!O25)</f>
        <v/>
      </c>
      <c r="U69" s="312" t="str">
        <f>IF('2 回転'!P25="","",'2 回転'!P25)</f>
        <v/>
      </c>
      <c r="V69" s="314"/>
      <c r="W69" s="313"/>
      <c r="X69" s="63" t="str">
        <f>IF('2 回転'!R24="","",'2 回転'!R24)</f>
        <v/>
      </c>
      <c r="Y69" s="66" t="str">
        <f>IF(X31="","","-")</f>
        <v/>
      </c>
      <c r="Z69" s="63" t="str">
        <f>IF('2 回転'!T24="","",'2 回転'!T24)</f>
        <v/>
      </c>
      <c r="AA69" s="313"/>
      <c r="AB69" s="314"/>
      <c r="AC69" s="311" t="str">
        <f>IF('2 回転'!V25="","",'2 回転'!V25)</f>
        <v/>
      </c>
      <c r="AD69" s="44"/>
      <c r="AE69" s="44"/>
    </row>
    <row r="70" spans="1:31" s="30" customFormat="1" ht="5.25" customHeight="1" x14ac:dyDescent="0.15">
      <c r="A70" s="44"/>
      <c r="B70" s="44"/>
      <c r="C70" s="312"/>
      <c r="D70" s="314"/>
      <c r="E70" s="313"/>
      <c r="F70" s="61" t="str">
        <f>IF('2 回転'!D25="","",'2 回転'!D25)</f>
        <v/>
      </c>
      <c r="G70" s="66"/>
      <c r="H70" s="61" t="str">
        <f>IF('2 回転'!F25="","",'2 回転'!F25)</f>
        <v/>
      </c>
      <c r="I70" s="313"/>
      <c r="J70" s="314"/>
      <c r="K70" s="311"/>
      <c r="L70" s="312"/>
      <c r="M70" s="314"/>
      <c r="N70" s="313"/>
      <c r="O70" s="61" t="str">
        <f>IF('2 回転'!K25="","",'2 回転'!K25)</f>
        <v/>
      </c>
      <c r="P70" s="66"/>
      <c r="Q70" s="61" t="str">
        <f>IF('2 回転'!M25="","",'2 回転'!M25)</f>
        <v/>
      </c>
      <c r="R70" s="313"/>
      <c r="S70" s="314"/>
      <c r="T70" s="311"/>
      <c r="U70" s="312"/>
      <c r="V70" s="314"/>
      <c r="W70" s="313"/>
      <c r="X70" s="61" t="str">
        <f>IF('2 回転'!R25="","",'2 回転'!R25)</f>
        <v/>
      </c>
      <c r="Y70" s="66"/>
      <c r="Z70" s="61" t="str">
        <f>IF('2 回転'!T25="","",'2 回転'!T25)</f>
        <v/>
      </c>
      <c r="AA70" s="313"/>
      <c r="AB70" s="314"/>
      <c r="AC70" s="311"/>
      <c r="AD70" s="44"/>
      <c r="AE70" s="44"/>
    </row>
    <row r="71" spans="1:31" s="30" customFormat="1" ht="8.1" customHeight="1" x14ac:dyDescent="0.15">
      <c r="A71" s="44"/>
      <c r="B71" s="44"/>
      <c r="C71" s="60" t="str">
        <f>IF(メンバーチェンジ!C9="","","[メンチェン前："&amp;オーダー!C17&amp;"]")</f>
        <v/>
      </c>
      <c r="D71" s="66" t="str">
        <f>IF('2 回転'!C27="","",'2 回転'!C27)</f>
        <v/>
      </c>
      <c r="E71" s="313"/>
      <c r="F71" s="63" t="str">
        <f>IF('2 回転'!D26="","",'2 回転'!D26)</f>
        <v/>
      </c>
      <c r="G71" s="66" t="str">
        <f>IF(F33="","","-")</f>
        <v/>
      </c>
      <c r="H71" s="63" t="str">
        <f>IF('2 回転'!F26="","",'2 回転'!F26)</f>
        <v/>
      </c>
      <c r="I71" s="313"/>
      <c r="J71" s="66" t="str">
        <f>IF('2 回転'!G27="","",'2 回転'!G27)</f>
        <v/>
      </c>
      <c r="K71" s="59" t="str">
        <f>IF(メンバーチェンジ!E9="","","[メンチェン前："&amp;オーダー!E17&amp;"]")</f>
        <v/>
      </c>
      <c r="L71" s="60" t="str">
        <f>IF(メンバーチェンジ!F9="","","[メンチェン前："&amp;オーダー!F17&amp;"]")</f>
        <v/>
      </c>
      <c r="M71" s="66" t="str">
        <f>IF('2 回転'!J27="","",'2 回転'!J27)</f>
        <v/>
      </c>
      <c r="N71" s="313"/>
      <c r="O71" s="63" t="str">
        <f>IF('2 回転'!K26="","",'2 回転'!K26)</f>
        <v/>
      </c>
      <c r="P71" s="66" t="str">
        <f>IF(O33="","","-")</f>
        <v/>
      </c>
      <c r="Q71" s="63" t="str">
        <f>IF('2 回転'!M26="","",'2 回転'!M26)</f>
        <v/>
      </c>
      <c r="R71" s="313"/>
      <c r="S71" s="66" t="str">
        <f>IF('2 回転'!N27="","",'2 回転'!N27)</f>
        <v/>
      </c>
      <c r="T71" s="59" t="str">
        <f>IF(メンバーチェンジ!H9="","","[メンチェン前："&amp;オーダー!H17&amp;"]")</f>
        <v/>
      </c>
      <c r="U71" s="60" t="str">
        <f>IF(メンバーチェンジ!I9="","","[メンチェン前："&amp;オーダー!I17&amp;"]")</f>
        <v/>
      </c>
      <c r="V71" s="66" t="str">
        <f>IF('2 回転'!Q27="","",'2 回転'!Q27)</f>
        <v/>
      </c>
      <c r="W71" s="313"/>
      <c r="X71" s="63" t="str">
        <f>IF('2 回転'!R26="","",'2 回転'!R26)</f>
        <v/>
      </c>
      <c r="Y71" s="66" t="str">
        <f>IF(X33="","","-")</f>
        <v/>
      </c>
      <c r="Z71" s="63" t="str">
        <f>IF('2 回転'!T26="","",'2 回転'!T26)</f>
        <v/>
      </c>
      <c r="AA71" s="313"/>
      <c r="AB71" s="66" t="str">
        <f>IF('2 回転'!U27="","",'2 回転'!U27)</f>
        <v/>
      </c>
      <c r="AC71" s="59" t="str">
        <f>IF(メンバーチェンジ!K9="","","[メンチェン前："&amp;オーダー!K17&amp;"]")</f>
        <v/>
      </c>
      <c r="AD71" s="44"/>
      <c r="AE71" s="44"/>
    </row>
    <row r="72" spans="1:31" s="30" customFormat="1" ht="5.25" customHeight="1" x14ac:dyDescent="0.15">
      <c r="A72" s="44"/>
      <c r="B72" s="44"/>
      <c r="C72" s="62"/>
      <c r="D72" s="29"/>
      <c r="E72" s="313"/>
      <c r="F72" s="61" t="str">
        <f>IF('2 回転'!D27="","",'2 回転'!D27)</f>
        <v/>
      </c>
      <c r="G72" s="66"/>
      <c r="H72" s="61" t="str">
        <f>IF('2 回転'!F27="","",'2 回転'!F27)</f>
        <v/>
      </c>
      <c r="I72" s="313"/>
      <c r="J72" s="29"/>
      <c r="K72" s="64"/>
      <c r="L72" s="62"/>
      <c r="M72" s="29"/>
      <c r="N72" s="313"/>
      <c r="O72" s="61" t="str">
        <f>IF('2 回転'!K27="","",'2 回転'!K27)</f>
        <v/>
      </c>
      <c r="P72" s="66"/>
      <c r="Q72" s="61" t="str">
        <f>IF('2 回転'!M27="","",'2 回転'!M27)</f>
        <v/>
      </c>
      <c r="R72" s="313"/>
      <c r="S72" s="29"/>
      <c r="T72" s="64"/>
      <c r="U72" s="62"/>
      <c r="V72" s="29"/>
      <c r="W72" s="313"/>
      <c r="X72" s="61" t="str">
        <f>IF('2 回転'!R27="","",'2 回転'!R27)</f>
        <v/>
      </c>
      <c r="Y72" s="66"/>
      <c r="Z72" s="61" t="str">
        <f>IF('2 回転'!T27="","",'2 回転'!T27)</f>
        <v/>
      </c>
      <c r="AA72" s="313"/>
      <c r="AB72" s="29"/>
      <c r="AC72" s="64"/>
      <c r="AD72" s="44"/>
      <c r="AE72" s="44"/>
    </row>
    <row r="73" spans="1:31" s="30" customFormat="1" ht="5.25" customHeight="1" x14ac:dyDescent="0.15">
      <c r="A73" s="44"/>
      <c r="B73" s="44"/>
      <c r="C73" s="41"/>
      <c r="D73" s="29"/>
      <c r="E73" s="313"/>
      <c r="F73" s="61"/>
      <c r="G73" s="66"/>
      <c r="H73" s="61"/>
      <c r="I73" s="313"/>
      <c r="J73" s="29"/>
      <c r="K73" s="35"/>
      <c r="L73" s="41"/>
      <c r="M73" s="29"/>
      <c r="N73" s="313"/>
      <c r="O73" s="61"/>
      <c r="P73" s="66"/>
      <c r="Q73" s="61"/>
      <c r="R73" s="313"/>
      <c r="S73" s="29"/>
      <c r="T73" s="35"/>
      <c r="U73" s="41"/>
      <c r="V73" s="29"/>
      <c r="W73" s="313"/>
      <c r="X73" s="61"/>
      <c r="Y73" s="66"/>
      <c r="Z73" s="61"/>
      <c r="AA73" s="313"/>
      <c r="AB73" s="29"/>
      <c r="AC73" s="35"/>
      <c r="AD73" s="44"/>
      <c r="AE73" s="44"/>
    </row>
    <row r="74" spans="1:31" s="30" customFormat="1" ht="9.75" customHeight="1" x14ac:dyDescent="0.15">
      <c r="A74" s="44"/>
      <c r="B74" s="44"/>
      <c r="C74" s="41"/>
      <c r="D74" s="29"/>
      <c r="E74" s="313"/>
      <c r="F74" s="63" t="str">
        <f>IF('2 回転'!D28="","",'2 回転'!D28)</f>
        <v/>
      </c>
      <c r="G74" s="66" t="str">
        <f>IF(F36="","","-")</f>
        <v/>
      </c>
      <c r="H74" s="63" t="str">
        <f>IF('2 回転'!F28="","",'2 回転'!F28)</f>
        <v/>
      </c>
      <c r="I74" s="313"/>
      <c r="J74" s="29"/>
      <c r="K74" s="35"/>
      <c r="L74" s="41"/>
      <c r="M74" s="29"/>
      <c r="N74" s="313"/>
      <c r="O74" s="63" t="str">
        <f>IF('2 回転'!K28="","",'2 回転'!K28)</f>
        <v/>
      </c>
      <c r="P74" s="66" t="str">
        <f>IF(O36="","","-")</f>
        <v/>
      </c>
      <c r="Q74" s="63" t="str">
        <f>IF('2 回転'!M28="","",'2 回転'!M28)</f>
        <v/>
      </c>
      <c r="R74" s="313"/>
      <c r="S74" s="29"/>
      <c r="T74" s="35"/>
      <c r="U74" s="41"/>
      <c r="V74" s="29"/>
      <c r="W74" s="313"/>
      <c r="X74" s="63" t="str">
        <f>IF('2 回転'!R28="","",'2 回転'!R28)</f>
        <v/>
      </c>
      <c r="Y74" s="66" t="str">
        <f>IF(X36="","","-")</f>
        <v/>
      </c>
      <c r="Z74" s="63" t="str">
        <f>IF('2 回転'!T28="","",'2 回転'!T28)</f>
        <v/>
      </c>
      <c r="AA74" s="313"/>
      <c r="AB74" s="29"/>
      <c r="AC74" s="35"/>
      <c r="AD74" s="44"/>
      <c r="AE74" s="44"/>
    </row>
    <row r="75" spans="1:31" s="30" customFormat="1" ht="8.1" customHeight="1" x14ac:dyDescent="0.15">
      <c r="A75" s="44"/>
      <c r="B75" s="44"/>
      <c r="C75" s="312" t="str">
        <f>IF('2 回転'!B28="","",'2 回転'!B28)</f>
        <v/>
      </c>
      <c r="D75" s="314" t="str">
        <f>IF('2 回転'!C28="","",'2 回転'!C28)</f>
        <v/>
      </c>
      <c r="E75" s="313"/>
      <c r="F75" s="61" t="str">
        <f>IF('2 回転'!D29="","",'2 回転'!D29)</f>
        <v/>
      </c>
      <c r="G75" s="66"/>
      <c r="H75" s="61" t="str">
        <f>IF('2 回転'!F29="","",'2 回転'!F29)</f>
        <v/>
      </c>
      <c r="I75" s="313"/>
      <c r="J75" s="314" t="str">
        <f>IF('2 回転'!G28="","",'2 回転'!G28)</f>
        <v/>
      </c>
      <c r="K75" s="311" t="str">
        <f>IF('2 回転'!H28="","",'2 回転'!H28)</f>
        <v/>
      </c>
      <c r="L75" s="312" t="str">
        <f>IF('2 回転'!I28="","",'2 回転'!I28)</f>
        <v/>
      </c>
      <c r="M75" s="314" t="str">
        <f>IF('2 回転'!J28="","",'2 回転'!J28)</f>
        <v/>
      </c>
      <c r="N75" s="313"/>
      <c r="O75" s="61" t="str">
        <f>IF('2 回転'!K29="","",'2 回転'!K29)</f>
        <v/>
      </c>
      <c r="P75" s="66"/>
      <c r="Q75" s="63" t="str">
        <f>IF('2 回転'!M29="","",'2 回転'!M29)</f>
        <v/>
      </c>
      <c r="R75" s="313"/>
      <c r="S75" s="314" t="str">
        <f>IF('2 回転'!N28="","",'2 回転'!N28)</f>
        <v/>
      </c>
      <c r="T75" s="311" t="str">
        <f>IF('2 回転'!O28="","",'2 回転'!O28)</f>
        <v/>
      </c>
      <c r="U75" s="312" t="str">
        <f>IF('2 回転'!P28="","",'2 回転'!P28)</f>
        <v/>
      </c>
      <c r="V75" s="314" t="str">
        <f>IF('2 回転'!Q28="","",'2 回転'!Q28)</f>
        <v/>
      </c>
      <c r="W75" s="313"/>
      <c r="X75" s="61" t="str">
        <f>IF('2 回転'!R29="","",'2 回転'!R29)</f>
        <v/>
      </c>
      <c r="Y75" s="66"/>
      <c r="Z75" s="63" t="str">
        <f>IF('2 回転'!T29="","",'2 回転'!T29)</f>
        <v/>
      </c>
      <c r="AA75" s="313"/>
      <c r="AB75" s="314" t="str">
        <f>IF('2 回転'!U28="","",'2 回転'!U28)</f>
        <v/>
      </c>
      <c r="AC75" s="311" t="str">
        <f>IF('2 回転'!V28="","",'2 回転'!V28)</f>
        <v/>
      </c>
      <c r="AD75" s="44"/>
      <c r="AE75" s="44"/>
    </row>
    <row r="76" spans="1:31" s="30" customFormat="1" ht="9.75" customHeight="1" x14ac:dyDescent="0.15">
      <c r="A76" s="44"/>
      <c r="B76" s="44"/>
      <c r="C76" s="312"/>
      <c r="D76" s="314"/>
      <c r="E76" s="313"/>
      <c r="F76" s="63" t="str">
        <f>IF('2 回転'!D30="","",'2 回転'!D30)</f>
        <v/>
      </c>
      <c r="G76" s="66" t="str">
        <f>IF(F38="","","-")</f>
        <v/>
      </c>
      <c r="H76" s="63" t="str">
        <f>IF('2 回転'!F30="","",'2 回転'!F30)</f>
        <v/>
      </c>
      <c r="I76" s="313"/>
      <c r="J76" s="314"/>
      <c r="K76" s="311"/>
      <c r="L76" s="312"/>
      <c r="M76" s="314"/>
      <c r="N76" s="313"/>
      <c r="O76" s="63" t="str">
        <f>IF('2 回転'!K30="","",'2 回転'!K30)</f>
        <v/>
      </c>
      <c r="P76" s="66" t="str">
        <f>IF(O38="","","-")</f>
        <v/>
      </c>
      <c r="Q76" s="63" t="str">
        <f>IF('2 回転'!M30="","",'2 回転'!M30)</f>
        <v/>
      </c>
      <c r="R76" s="313"/>
      <c r="S76" s="314"/>
      <c r="T76" s="311"/>
      <c r="U76" s="312"/>
      <c r="V76" s="314"/>
      <c r="W76" s="313"/>
      <c r="X76" s="63" t="str">
        <f>IF('2 回転'!R30="","",'2 回転'!R30)</f>
        <v/>
      </c>
      <c r="Y76" s="66" t="str">
        <f>IF(X38="","","-")</f>
        <v/>
      </c>
      <c r="Z76" s="63" t="str">
        <f>IF('2 回転'!T30="","",'2 回転'!T30)</f>
        <v/>
      </c>
      <c r="AA76" s="313"/>
      <c r="AB76" s="314"/>
      <c r="AC76" s="311"/>
      <c r="AD76" s="44"/>
      <c r="AE76" s="44"/>
    </row>
    <row r="77" spans="1:31" s="30" customFormat="1" ht="5.25" customHeight="1" x14ac:dyDescent="0.15">
      <c r="A77" s="44"/>
      <c r="B77" s="44"/>
      <c r="C77" s="312"/>
      <c r="D77" s="314"/>
      <c r="E77" s="313"/>
      <c r="F77" s="61" t="str">
        <f>IF('2 回転'!D31="","",'2 回転'!D31)</f>
        <v/>
      </c>
      <c r="G77" s="66"/>
      <c r="H77" s="61" t="str">
        <f>IF('2 回転'!F31="","",'2 回転'!F31)</f>
        <v/>
      </c>
      <c r="I77" s="313"/>
      <c r="J77" s="314"/>
      <c r="K77" s="311"/>
      <c r="L77" s="312"/>
      <c r="M77" s="314"/>
      <c r="N77" s="313"/>
      <c r="O77" s="61" t="str">
        <f>IF('2 回転'!K31="","",'2 回転'!K31)</f>
        <v/>
      </c>
      <c r="P77" s="66"/>
      <c r="Q77" s="63" t="str">
        <f>IF('2 回転'!M31="","",'2 回転'!M31)</f>
        <v/>
      </c>
      <c r="R77" s="313"/>
      <c r="S77" s="314"/>
      <c r="T77" s="311"/>
      <c r="U77" s="312"/>
      <c r="V77" s="314"/>
      <c r="W77" s="313"/>
      <c r="X77" s="61" t="str">
        <f>IF('2 回転'!R31="","",'2 回転'!R31)</f>
        <v/>
      </c>
      <c r="Y77" s="66"/>
      <c r="Z77" s="63" t="str">
        <f>IF('2 回転'!T31="","",'2 回転'!T31)</f>
        <v/>
      </c>
      <c r="AA77" s="313"/>
      <c r="AB77" s="314"/>
      <c r="AC77" s="311"/>
      <c r="AD77" s="44"/>
      <c r="AE77" s="44"/>
    </row>
    <row r="78" spans="1:31" s="30" customFormat="1" ht="8.1" customHeight="1" x14ac:dyDescent="0.15">
      <c r="A78" s="44"/>
      <c r="B78" s="44"/>
      <c r="C78" s="312" t="str">
        <f>IF(メンバーチェンジ!C10="","","[メンチェン前："&amp;オーダー!C18&amp;"]")</f>
        <v/>
      </c>
      <c r="D78" s="66" t="str">
        <f>IF('2 回転'!C33="","",'2 回転'!C33)</f>
        <v/>
      </c>
      <c r="E78" s="313"/>
      <c r="F78" s="63" t="str">
        <f>IF('2 回転'!D32="","",'2 回転'!D32)</f>
        <v/>
      </c>
      <c r="G78" s="66" t="str">
        <f>IF(F40="","","-")</f>
        <v/>
      </c>
      <c r="H78" s="63" t="str">
        <f>IF('2 回転'!F32="","",'2 回転'!F32)</f>
        <v/>
      </c>
      <c r="I78" s="313"/>
      <c r="J78" s="66" t="str">
        <f>IF('2 回転'!G33="","",'2 回転'!G33)</f>
        <v/>
      </c>
      <c r="K78" s="311" t="str">
        <f>IF(メンバーチェンジ!E10="","","[メンチェン前："&amp;オーダー!E18&amp;"]")</f>
        <v/>
      </c>
      <c r="L78" s="312" t="str">
        <f>IF(メンバーチェンジ!F10="","","[メンチェン前："&amp;オーダー!F18&amp;"]")</f>
        <v/>
      </c>
      <c r="M78" s="66" t="str">
        <f>IF('2 回転'!J33="","",'2 回転'!J33)</f>
        <v/>
      </c>
      <c r="N78" s="313"/>
      <c r="O78" s="63" t="str">
        <f>IF('2 回転'!K32="","",'2 回転'!K32)</f>
        <v/>
      </c>
      <c r="P78" s="66" t="str">
        <f>IF(O40="","","-")</f>
        <v/>
      </c>
      <c r="Q78" s="63" t="str">
        <f>IF('2 回転'!M32="","",'2 回転'!M32)</f>
        <v/>
      </c>
      <c r="R78" s="313"/>
      <c r="S78" s="66" t="str">
        <f>IF('2 回転'!N33="","",'2 回転'!N33)</f>
        <v/>
      </c>
      <c r="T78" s="311" t="str">
        <f>IF(メンバーチェンジ!H10="","","[メンチェン前："&amp;オーダー!H18&amp;"]")</f>
        <v/>
      </c>
      <c r="U78" s="312" t="str">
        <f>IF(メンバーチェンジ!I10="","","[メンチェン前："&amp;オーダー!I18&amp;"]")</f>
        <v/>
      </c>
      <c r="V78" s="66" t="str">
        <f>IF('2 回転'!Q33="","",'2 回転'!Q33)</f>
        <v/>
      </c>
      <c r="W78" s="313"/>
      <c r="X78" s="63" t="str">
        <f>IF('2 回転'!R32="","",'2 回転'!R32)</f>
        <v/>
      </c>
      <c r="Y78" s="66" t="str">
        <f>IF(X40="","","-")</f>
        <v/>
      </c>
      <c r="Z78" s="63" t="str">
        <f>IF('2 回転'!T32="","",'2 回転'!T32)</f>
        <v/>
      </c>
      <c r="AA78" s="313"/>
      <c r="AB78" s="66" t="str">
        <f>IF('2 回転'!U33="","",'2 回転'!U33)</f>
        <v/>
      </c>
      <c r="AC78" s="311" t="str">
        <f>IF(メンバーチェンジ!K10="","","[メンチェン前："&amp;オーダー!K18&amp;"]")</f>
        <v/>
      </c>
      <c r="AD78" s="44"/>
      <c r="AE78" s="44"/>
    </row>
    <row r="79" spans="1:31" s="30" customFormat="1" ht="5.25" customHeight="1" x14ac:dyDescent="0.15">
      <c r="A79" s="44"/>
      <c r="B79" s="44"/>
      <c r="C79" s="312"/>
      <c r="D79" s="29"/>
      <c r="E79" s="313"/>
      <c r="F79" s="61" t="str">
        <f>IF('2 回転'!D33="","",'2 回転'!D33)</f>
        <v/>
      </c>
      <c r="G79" s="66"/>
      <c r="H79" s="61" t="str">
        <f>IF('2 回転'!F33="","",'2 回転'!F33)</f>
        <v/>
      </c>
      <c r="I79" s="313"/>
      <c r="J79" s="29"/>
      <c r="K79" s="311"/>
      <c r="L79" s="312"/>
      <c r="M79" s="29"/>
      <c r="N79" s="313"/>
      <c r="O79" s="61" t="str">
        <f>IF('2 回転'!K33="","",'2 回転'!K33)</f>
        <v/>
      </c>
      <c r="P79" s="66"/>
      <c r="Q79" s="63" t="str">
        <f>IF('2 回転'!M33="","",'2 回転'!M33)</f>
        <v/>
      </c>
      <c r="R79" s="313"/>
      <c r="S79" s="29"/>
      <c r="T79" s="311"/>
      <c r="U79" s="312"/>
      <c r="V79" s="29"/>
      <c r="W79" s="313"/>
      <c r="X79" s="61" t="str">
        <f>IF('2 回転'!R33="","",'2 回転'!R33)</f>
        <v/>
      </c>
      <c r="Y79" s="66"/>
      <c r="Z79" s="63" t="str">
        <f>IF('2 回転'!T33="","",'2 回転'!T33)</f>
        <v/>
      </c>
      <c r="AA79" s="313"/>
      <c r="AB79" s="29"/>
      <c r="AC79" s="311"/>
      <c r="AD79" s="44"/>
      <c r="AE79" s="44"/>
    </row>
    <row r="80" spans="1:31" s="30" customFormat="1" ht="7.5" customHeight="1" thickBot="1" x14ac:dyDescent="0.2">
      <c r="A80" s="44"/>
      <c r="B80" s="44"/>
      <c r="C80" s="36"/>
      <c r="D80" s="37"/>
      <c r="E80" s="38"/>
      <c r="F80" s="39"/>
      <c r="G80" s="39"/>
      <c r="H80" s="39"/>
      <c r="I80" s="38"/>
      <c r="J80" s="37"/>
      <c r="K80" s="40"/>
      <c r="L80" s="36"/>
      <c r="M80" s="37"/>
      <c r="N80" s="38"/>
      <c r="O80" s="39"/>
      <c r="P80" s="39"/>
      <c r="Q80" s="39"/>
      <c r="R80" s="38"/>
      <c r="S80" s="37"/>
      <c r="T80" s="40"/>
      <c r="U80" s="36"/>
      <c r="V80" s="37"/>
      <c r="W80" s="38"/>
      <c r="X80" s="39"/>
      <c r="Y80" s="39"/>
      <c r="Z80" s="39"/>
      <c r="AA80" s="38"/>
      <c r="AB80" s="37"/>
      <c r="AC80" s="40"/>
      <c r="AD80" s="44"/>
      <c r="AE80" s="44"/>
    </row>
    <row r="81" spans="1:31" s="30" customFormat="1" ht="15" customHeight="1" x14ac:dyDescent="0.15">
      <c r="A81" s="44"/>
      <c r="B81" s="44"/>
      <c r="C81" s="319">
        <f>'3 回転'!B2</f>
        <v>0</v>
      </c>
      <c r="D81" s="320"/>
      <c r="E81" s="315">
        <f>IF('3 回転'!D2="","",'3 回転'!D2)</f>
        <v>0</v>
      </c>
      <c r="F81" s="315"/>
      <c r="G81" s="34" t="s">
        <v>27</v>
      </c>
      <c r="H81" s="315">
        <f>IF('3 回転'!F2="","",'3 回転'!F2)</f>
        <v>0</v>
      </c>
      <c r="I81" s="315"/>
      <c r="J81" s="320">
        <f>'3 回転'!H2</f>
        <v>0</v>
      </c>
      <c r="K81" s="322"/>
      <c r="L81" s="319">
        <f>'3 回転'!I2</f>
        <v>0</v>
      </c>
      <c r="M81" s="320"/>
      <c r="N81" s="315">
        <f>IF('3 回転'!K2="","",'3 回転'!K2)</f>
        <v>0</v>
      </c>
      <c r="O81" s="315"/>
      <c r="P81" s="34" t="s">
        <v>27</v>
      </c>
      <c r="Q81" s="315">
        <f>IF('3 回転'!M2="","",'3 回転'!M2)</f>
        <v>0</v>
      </c>
      <c r="R81" s="315"/>
      <c r="S81" s="320">
        <f>'3 回転'!O2</f>
        <v>0</v>
      </c>
      <c r="T81" s="322"/>
      <c r="U81" s="319">
        <f>'3 回転'!P2</f>
        <v>0</v>
      </c>
      <c r="V81" s="320"/>
      <c r="W81" s="315">
        <f>IF('3 回転'!R2="","",'3 回転'!R2)</f>
        <v>0</v>
      </c>
      <c r="X81" s="315"/>
      <c r="Y81" s="34" t="s">
        <v>27</v>
      </c>
      <c r="Z81" s="315">
        <f>IF('3 回転'!T2="","",'3 回転'!T2)</f>
        <v>0</v>
      </c>
      <c r="AA81" s="315"/>
      <c r="AB81" s="320">
        <f>'3 回転'!V2</f>
        <v>0</v>
      </c>
      <c r="AC81" s="322"/>
      <c r="AD81" s="44"/>
      <c r="AE81" s="44"/>
    </row>
    <row r="82" spans="1:31" s="31" customFormat="1" ht="7.5" customHeight="1" x14ac:dyDescent="0.15">
      <c r="A82" s="44"/>
      <c r="B82" s="44"/>
      <c r="C82" s="312"/>
      <c r="D82" s="321"/>
      <c r="E82" s="316" t="str">
        <f>IF('3 回転'!D3="","",'3 回転'!D3)</f>
        <v/>
      </c>
      <c r="F82" s="316"/>
      <c r="G82" s="61"/>
      <c r="H82" s="316" t="str">
        <f>IF('3 回転'!F3="","",'3 回転'!F3)</f>
        <v/>
      </c>
      <c r="I82" s="316"/>
      <c r="J82" s="321"/>
      <c r="K82" s="311"/>
      <c r="L82" s="312"/>
      <c r="M82" s="321"/>
      <c r="N82" s="316" t="str">
        <f>IF('3 回転'!K3="","",'3 回転'!K3)</f>
        <v/>
      </c>
      <c r="O82" s="316"/>
      <c r="P82" s="61"/>
      <c r="Q82" s="316" t="str">
        <f>IF('3 回転'!M3="","",'3 回転'!M3)</f>
        <v/>
      </c>
      <c r="R82" s="316"/>
      <c r="S82" s="321"/>
      <c r="T82" s="311"/>
      <c r="U82" s="312"/>
      <c r="V82" s="321"/>
      <c r="W82" s="316" t="str">
        <f>IF('3 回転'!R3="","",'3 回転'!R3)</f>
        <v/>
      </c>
      <c r="X82" s="316"/>
      <c r="Y82" s="61"/>
      <c r="Z82" s="316" t="str">
        <f>IF('3 回転'!T3="","",'3 回転'!T3)</f>
        <v/>
      </c>
      <c r="AA82" s="316"/>
      <c r="AB82" s="321"/>
      <c r="AC82" s="311"/>
      <c r="AD82" s="44"/>
      <c r="AE82" s="44"/>
    </row>
    <row r="83" spans="1:31" s="30" customFormat="1" ht="5.25" customHeight="1" x14ac:dyDescent="0.15">
      <c r="A83" s="44"/>
      <c r="B83" s="44"/>
      <c r="C83" s="41"/>
      <c r="D83" s="29"/>
      <c r="E83" s="313"/>
      <c r="F83" s="61"/>
      <c r="G83" s="66"/>
      <c r="H83" s="61"/>
      <c r="I83" s="313"/>
      <c r="J83" s="29"/>
      <c r="K83" s="42"/>
      <c r="L83" s="41"/>
      <c r="M83" s="29"/>
      <c r="N83" s="313"/>
      <c r="O83" s="61"/>
      <c r="P83" s="66"/>
      <c r="Q83" s="61"/>
      <c r="R83" s="313"/>
      <c r="S83" s="29"/>
      <c r="T83" s="42"/>
      <c r="U83" s="41"/>
      <c r="V83" s="29"/>
      <c r="W83" s="313"/>
      <c r="X83" s="61"/>
      <c r="Y83" s="66"/>
      <c r="Z83" s="61"/>
      <c r="AA83" s="313"/>
      <c r="AB83" s="29"/>
      <c r="AC83" s="42"/>
      <c r="AD83" s="44"/>
      <c r="AE83" s="44"/>
    </row>
    <row r="84" spans="1:31" s="30" customFormat="1" ht="9.75" customHeight="1" x14ac:dyDescent="0.15">
      <c r="A84" s="44"/>
      <c r="B84" s="44"/>
      <c r="C84" s="41"/>
      <c r="D84" s="29"/>
      <c r="E84" s="313"/>
      <c r="F84" s="63" t="str">
        <f>IF('3 回転'!D4="","",'3 回転'!D4)</f>
        <v/>
      </c>
      <c r="G84" s="66" t="str">
        <f>IF(F8="","","-")</f>
        <v/>
      </c>
      <c r="H84" s="63" t="str">
        <f>IF('3 回転'!F4="","",'3 回転'!F4)</f>
        <v/>
      </c>
      <c r="I84" s="313"/>
      <c r="J84" s="29"/>
      <c r="K84" s="42"/>
      <c r="L84" s="41"/>
      <c r="M84" s="29"/>
      <c r="N84" s="313"/>
      <c r="O84" s="63" t="str">
        <f>IF('3 回転'!K4="","",'3 回転'!K4)</f>
        <v/>
      </c>
      <c r="P84" s="66" t="str">
        <f>IF(O8="","","-")</f>
        <v/>
      </c>
      <c r="Q84" s="63" t="str">
        <f>IF('3 回転'!M4="","",'3 回転'!M4)</f>
        <v/>
      </c>
      <c r="R84" s="313"/>
      <c r="S84" s="29"/>
      <c r="T84" s="42"/>
      <c r="U84" s="41"/>
      <c r="V84" s="29"/>
      <c r="W84" s="313"/>
      <c r="X84" s="63" t="str">
        <f>IF('3 回転'!R4="","",'3 回転'!R4)</f>
        <v/>
      </c>
      <c r="Y84" s="66" t="str">
        <f>IF(X8="","","-")</f>
        <v/>
      </c>
      <c r="Z84" s="63" t="str">
        <f>IF('3 回転'!T4="","",'3 回転'!T4)</f>
        <v/>
      </c>
      <c r="AA84" s="313"/>
      <c r="AB84" s="29"/>
      <c r="AC84" s="42"/>
      <c r="AD84" s="44"/>
      <c r="AE84" s="44"/>
    </row>
    <row r="85" spans="1:31" s="30" customFormat="1" ht="5.25" customHeight="1" x14ac:dyDescent="0.15">
      <c r="A85" s="44"/>
      <c r="B85" s="44"/>
      <c r="C85" s="312" t="str">
        <f>IF('3 回転'!B4="","",'3 回転'!B4)</f>
        <v/>
      </c>
      <c r="D85" s="314" t="str">
        <f>IF('3 回転'!C4="","",'3 回転'!C4)</f>
        <v/>
      </c>
      <c r="E85" s="313"/>
      <c r="F85" s="61" t="str">
        <f>IF('3 回転'!D5="","",'3 回転'!D5)</f>
        <v/>
      </c>
      <c r="G85" s="66"/>
      <c r="H85" s="61" t="str">
        <f>IF('3 回転'!F5="","",'3 回転'!F5)</f>
        <v/>
      </c>
      <c r="I85" s="313"/>
      <c r="J85" s="314" t="str">
        <f>IF('3 回転'!G4="","",'3 回転'!G4)</f>
        <v/>
      </c>
      <c r="K85" s="311" t="str">
        <f>IF('3 回転'!H4="","",'3 回転'!H4)</f>
        <v/>
      </c>
      <c r="L85" s="312" t="str">
        <f>IF('3 回転'!I4="","",'3 回転'!I4)</f>
        <v/>
      </c>
      <c r="M85" s="314" t="str">
        <f>IF('3 回転'!J4="","",'3 回転'!J4)</f>
        <v/>
      </c>
      <c r="N85" s="313"/>
      <c r="O85" s="61" t="str">
        <f>IF('3 回転'!K5="","",'3 回転'!K5)</f>
        <v/>
      </c>
      <c r="P85" s="66"/>
      <c r="Q85" s="61" t="str">
        <f>IF('3 回転'!M5="","",'3 回転'!M5)</f>
        <v/>
      </c>
      <c r="R85" s="313"/>
      <c r="S85" s="314" t="str">
        <f>IF('3 回転'!N4="","",'3 回転'!N4)</f>
        <v/>
      </c>
      <c r="T85" s="311" t="str">
        <f>IF('3 回転'!O4="","",'3 回転'!O4)</f>
        <v/>
      </c>
      <c r="U85" s="312" t="str">
        <f>IF('3 回転'!P4="","",'3 回転'!P4)</f>
        <v/>
      </c>
      <c r="V85" s="314" t="str">
        <f>IF('3 回転'!Q4="","",'3 回転'!Q4)</f>
        <v/>
      </c>
      <c r="W85" s="313"/>
      <c r="X85" s="61" t="str">
        <f>IF('3 回転'!R5="","",'3 回転'!R5)</f>
        <v/>
      </c>
      <c r="Y85" s="66"/>
      <c r="Z85" s="61" t="str">
        <f>IF('3 回転'!T5="","",'3 回転'!T5)</f>
        <v/>
      </c>
      <c r="AA85" s="313"/>
      <c r="AB85" s="314" t="str">
        <f>IF('3 回転'!U4="","",'3 回転'!U4)</f>
        <v/>
      </c>
      <c r="AC85" s="311" t="str">
        <f>IF('3 回転'!V4="","",'3 回転'!V4)</f>
        <v/>
      </c>
      <c r="AD85" s="44"/>
      <c r="AE85" s="44"/>
    </row>
    <row r="86" spans="1:31" s="30" customFormat="1" ht="9.75" customHeight="1" x14ac:dyDescent="0.15">
      <c r="A86" s="44"/>
      <c r="B86" s="44"/>
      <c r="C86" s="312"/>
      <c r="D86" s="314"/>
      <c r="E86" s="313"/>
      <c r="F86" s="63" t="str">
        <f>IF('3 回転'!D6="","",'3 回転'!D6)</f>
        <v/>
      </c>
      <c r="G86" s="66" t="str">
        <f>IF(F10="","","-")</f>
        <v/>
      </c>
      <c r="H86" s="63" t="str">
        <f>IF('3 回転'!F6="","",'3 回転'!F6)</f>
        <v/>
      </c>
      <c r="I86" s="313"/>
      <c r="J86" s="314"/>
      <c r="K86" s="311"/>
      <c r="L86" s="312"/>
      <c r="M86" s="314"/>
      <c r="N86" s="313"/>
      <c r="O86" s="63" t="str">
        <f>IF('3 回転'!K6="","",'3 回転'!K6)</f>
        <v/>
      </c>
      <c r="P86" s="66" t="str">
        <f>IF(O10="","","-")</f>
        <v/>
      </c>
      <c r="Q86" s="63" t="str">
        <f>IF('3 回転'!M6="","",'3 回転'!M6)</f>
        <v/>
      </c>
      <c r="R86" s="313"/>
      <c r="S86" s="314"/>
      <c r="T86" s="311"/>
      <c r="U86" s="312"/>
      <c r="V86" s="314"/>
      <c r="W86" s="313"/>
      <c r="X86" s="63" t="str">
        <f>IF('3 回転'!R6="","",'3 回転'!R6)</f>
        <v/>
      </c>
      <c r="Y86" s="66" t="str">
        <f>IF(X10="","","-")</f>
        <v/>
      </c>
      <c r="Z86" s="63" t="str">
        <f>IF('3 回転'!T6="","",'3 回転'!T6)</f>
        <v/>
      </c>
      <c r="AA86" s="313"/>
      <c r="AB86" s="314"/>
      <c r="AC86" s="311"/>
      <c r="AD86" s="44"/>
      <c r="AE86" s="44"/>
    </row>
    <row r="87" spans="1:31" s="30" customFormat="1" ht="5.25" customHeight="1" x14ac:dyDescent="0.15">
      <c r="A87" s="44"/>
      <c r="B87" s="44"/>
      <c r="C87" s="312"/>
      <c r="D87" s="314"/>
      <c r="E87" s="313"/>
      <c r="F87" s="61" t="str">
        <f>IF('3 回転'!D7="","",'3 回転'!D7)</f>
        <v/>
      </c>
      <c r="G87" s="66"/>
      <c r="H87" s="61" t="str">
        <f>IF('3 回転'!F7="","",'3 回転'!F7)</f>
        <v/>
      </c>
      <c r="I87" s="313"/>
      <c r="J87" s="314"/>
      <c r="K87" s="311"/>
      <c r="L87" s="312"/>
      <c r="M87" s="314"/>
      <c r="N87" s="313"/>
      <c r="O87" s="61" t="str">
        <f>IF('3 回転'!K7="","",'3 回転'!K7)</f>
        <v/>
      </c>
      <c r="P87" s="66"/>
      <c r="Q87" s="61" t="str">
        <f>IF('3 回転'!M7="","",'3 回転'!M7)</f>
        <v/>
      </c>
      <c r="R87" s="313"/>
      <c r="S87" s="314"/>
      <c r="T87" s="311"/>
      <c r="U87" s="312"/>
      <c r="V87" s="314"/>
      <c r="W87" s="313"/>
      <c r="X87" s="61" t="str">
        <f>IF('3 回転'!R7="","",'3 回転'!R7)</f>
        <v/>
      </c>
      <c r="Y87" s="66"/>
      <c r="Z87" s="61" t="str">
        <f>IF('3 回転'!T7="","",'3 回転'!T7)</f>
        <v/>
      </c>
      <c r="AA87" s="313"/>
      <c r="AB87" s="314"/>
      <c r="AC87" s="311"/>
      <c r="AD87" s="44"/>
      <c r="AE87" s="44"/>
    </row>
    <row r="88" spans="1:31" s="30" customFormat="1" ht="9.75" customHeight="1" x14ac:dyDescent="0.15">
      <c r="A88" s="44"/>
      <c r="B88" s="44"/>
      <c r="C88" s="41"/>
      <c r="D88" s="66" t="str">
        <f>IF('3 回転'!C9="","",'3 回転'!C9)</f>
        <v/>
      </c>
      <c r="E88" s="313"/>
      <c r="F88" s="63" t="str">
        <f>IF('3 回転'!D8="","",'3 回転'!D8)</f>
        <v/>
      </c>
      <c r="G88" s="66" t="str">
        <f>IF(F12="","","-")</f>
        <v/>
      </c>
      <c r="H88" s="63" t="str">
        <f>IF('3 回転'!F8="","",'3 回転'!F8)</f>
        <v/>
      </c>
      <c r="I88" s="313"/>
      <c r="J88" s="66" t="str">
        <f>IF('3 回転'!G9="","",'3 回転'!G9)</f>
        <v/>
      </c>
      <c r="K88" s="42"/>
      <c r="L88" s="41"/>
      <c r="M88" s="66" t="str">
        <f>IF('3 回転'!J9="","",'3 回転'!J9)</f>
        <v/>
      </c>
      <c r="N88" s="313"/>
      <c r="O88" s="63" t="str">
        <f>IF('3 回転'!K8="","",'3 回転'!K8)</f>
        <v/>
      </c>
      <c r="P88" s="66" t="str">
        <f>IF(O12="","","-")</f>
        <v/>
      </c>
      <c r="Q88" s="63" t="str">
        <f>IF('3 回転'!M8="","",'3 回転'!M8)</f>
        <v/>
      </c>
      <c r="R88" s="313"/>
      <c r="S88" s="66" t="str">
        <f>IF('3 回転'!N9="","",'3 回転'!N9)</f>
        <v/>
      </c>
      <c r="T88" s="42"/>
      <c r="U88" s="41"/>
      <c r="V88" s="66" t="str">
        <f>IF('3 回転'!Q9="","",'3 回転'!Q9)</f>
        <v/>
      </c>
      <c r="W88" s="313"/>
      <c r="X88" s="63" t="str">
        <f>IF('3 回転'!R8="","",'3 回転'!R8)</f>
        <v/>
      </c>
      <c r="Y88" s="66" t="str">
        <f>IF(X12="","","-")</f>
        <v/>
      </c>
      <c r="Z88" s="63" t="str">
        <f>IF('3 回転'!T8="","",'3 回転'!T8)</f>
        <v/>
      </c>
      <c r="AA88" s="313"/>
      <c r="AB88" s="66" t="str">
        <f>IF('3 回転'!U9="","",'3 回転'!U9)</f>
        <v/>
      </c>
      <c r="AC88" s="42"/>
      <c r="AD88" s="44"/>
      <c r="AE88" s="44"/>
    </row>
    <row r="89" spans="1:31" s="30" customFormat="1" ht="5.25" customHeight="1" x14ac:dyDescent="0.15">
      <c r="A89" s="44"/>
      <c r="B89" s="44"/>
      <c r="C89" s="41"/>
      <c r="D89" s="66"/>
      <c r="E89" s="313"/>
      <c r="F89" s="61" t="str">
        <f>IF('3 回転'!D9="","",'3 回転'!D9)</f>
        <v/>
      </c>
      <c r="G89" s="66"/>
      <c r="H89" s="61" t="str">
        <f>IF('3 回転'!F9="","",'3 回転'!F9)</f>
        <v/>
      </c>
      <c r="I89" s="313"/>
      <c r="J89" s="29"/>
      <c r="K89" s="42"/>
      <c r="L89" s="41"/>
      <c r="M89" s="29"/>
      <c r="N89" s="313"/>
      <c r="O89" s="61" t="str">
        <f>IF('3 回転'!K9="","",'3 回転'!K9)</f>
        <v/>
      </c>
      <c r="P89" s="66"/>
      <c r="Q89" s="61"/>
      <c r="R89" s="313"/>
      <c r="S89" s="29"/>
      <c r="T89" s="42"/>
      <c r="U89" s="41"/>
      <c r="V89" s="29"/>
      <c r="W89" s="313"/>
      <c r="X89" s="61" t="str">
        <f>IF('3 回転'!R9="","",'3 回転'!R9)</f>
        <v/>
      </c>
      <c r="Y89" s="66"/>
      <c r="Z89" s="61"/>
      <c r="AA89" s="313"/>
      <c r="AB89" s="29"/>
      <c r="AC89" s="42"/>
      <c r="AD89" s="44"/>
      <c r="AE89" s="44"/>
    </row>
    <row r="90" spans="1:31" s="30" customFormat="1" ht="5.25" customHeight="1" x14ac:dyDescent="0.15">
      <c r="A90" s="44"/>
      <c r="B90" s="44"/>
      <c r="C90" s="41"/>
      <c r="D90" s="66"/>
      <c r="E90" s="313"/>
      <c r="F90" s="61"/>
      <c r="G90" s="66"/>
      <c r="H90" s="61"/>
      <c r="I90" s="313"/>
      <c r="J90" s="29"/>
      <c r="K90" s="42"/>
      <c r="L90" s="41"/>
      <c r="M90" s="29"/>
      <c r="N90" s="313"/>
      <c r="O90" s="61"/>
      <c r="P90" s="66"/>
      <c r="Q90" s="61"/>
      <c r="R90" s="313"/>
      <c r="S90" s="29"/>
      <c r="T90" s="42"/>
      <c r="U90" s="41"/>
      <c r="V90" s="29"/>
      <c r="W90" s="313"/>
      <c r="X90" s="61"/>
      <c r="Y90" s="66"/>
      <c r="Z90" s="61"/>
      <c r="AA90" s="313"/>
      <c r="AB90" s="29"/>
      <c r="AC90" s="42"/>
      <c r="AD90" s="44"/>
      <c r="AE90" s="44"/>
    </row>
    <row r="91" spans="1:31" s="30" customFormat="1" ht="9.75" customHeight="1" x14ac:dyDescent="0.15">
      <c r="A91" s="44"/>
      <c r="B91" s="44"/>
      <c r="C91" s="41"/>
      <c r="D91" s="29"/>
      <c r="E91" s="313"/>
      <c r="F91" s="63" t="str">
        <f>IF('3 回転'!D10="","",'3 回転'!D10)</f>
        <v/>
      </c>
      <c r="G91" s="66" t="str">
        <f>IF(F15="","","-")</f>
        <v/>
      </c>
      <c r="H91" s="63" t="str">
        <f>IF('3 回転'!F10="","",'3 回転'!F10)</f>
        <v/>
      </c>
      <c r="I91" s="313"/>
      <c r="J91" s="29"/>
      <c r="K91" s="42"/>
      <c r="L91" s="41"/>
      <c r="M91" s="29"/>
      <c r="N91" s="313"/>
      <c r="O91" s="63" t="str">
        <f>IF('3 回転'!K10="","",'3 回転'!K10)</f>
        <v/>
      </c>
      <c r="P91" s="66" t="str">
        <f>IF(O15="","","-")</f>
        <v/>
      </c>
      <c r="Q91" s="63" t="str">
        <f>IF('3 回転'!M10="","",'3 回転'!M10)</f>
        <v/>
      </c>
      <c r="R91" s="313"/>
      <c r="S91" s="29"/>
      <c r="T91" s="42"/>
      <c r="U91" s="41"/>
      <c r="V91" s="29"/>
      <c r="W91" s="313"/>
      <c r="X91" s="63" t="str">
        <f>IF('3 回転'!R10="","",'3 回転'!R10)</f>
        <v/>
      </c>
      <c r="Y91" s="66" t="str">
        <f>IF(X15="","","-")</f>
        <v/>
      </c>
      <c r="Z91" s="63" t="str">
        <f>IF('3 回転'!T10="","",'3 回転'!T10)</f>
        <v/>
      </c>
      <c r="AA91" s="313"/>
      <c r="AB91" s="29"/>
      <c r="AC91" s="42"/>
      <c r="AD91" s="44"/>
      <c r="AE91" s="44"/>
    </row>
    <row r="92" spans="1:31" s="30" customFormat="1" ht="5.25" customHeight="1" x14ac:dyDescent="0.15">
      <c r="A92" s="44"/>
      <c r="B92" s="44"/>
      <c r="C92" s="312" t="str">
        <f>IF('3 回転'!B10="","",'3 回転'!B10)</f>
        <v/>
      </c>
      <c r="D92" s="314" t="str">
        <f>IF('3 回転'!C10="","",'3 回転'!C10)</f>
        <v/>
      </c>
      <c r="E92" s="313"/>
      <c r="F92" s="61" t="str">
        <f>IF('3 回転'!D11="","",'3 回転'!D11)</f>
        <v/>
      </c>
      <c r="G92" s="66"/>
      <c r="H92" s="61" t="str">
        <f>IF('3 回転'!F11="","",'3 回転'!F11)</f>
        <v/>
      </c>
      <c r="I92" s="313"/>
      <c r="J92" s="314" t="str">
        <f>IF('3 回転'!G10="","",'3 回転'!G10)</f>
        <v/>
      </c>
      <c r="K92" s="311" t="str">
        <f>IF('3 回転'!H10="","",'3 回転'!H10)</f>
        <v/>
      </c>
      <c r="L92" s="312" t="str">
        <f>IF('3 回転'!I10="","",'3 回転'!I10)</f>
        <v/>
      </c>
      <c r="M92" s="314" t="str">
        <f>IF('3 回転'!J10="","",'3 回転'!J10)</f>
        <v/>
      </c>
      <c r="N92" s="313"/>
      <c r="O92" s="61" t="str">
        <f>IF('3 回転'!K11="","",'3 回転'!K11)</f>
        <v/>
      </c>
      <c r="P92" s="66"/>
      <c r="Q92" s="61" t="str">
        <f>IF('3 回転'!M11="","",'3 回転'!M11)</f>
        <v/>
      </c>
      <c r="R92" s="313"/>
      <c r="S92" s="314" t="str">
        <f>IF('3 回転'!N10="","",'3 回転'!N10)</f>
        <v/>
      </c>
      <c r="T92" s="311" t="str">
        <f>IF('3 回転'!O10="","",'3 回転'!O10)</f>
        <v/>
      </c>
      <c r="U92" s="312" t="str">
        <f>IF('3 回転'!P10="","",'3 回転'!P10)</f>
        <v/>
      </c>
      <c r="V92" s="314" t="str">
        <f>IF('3 回転'!Q10="","",'3 回転'!Q10)</f>
        <v/>
      </c>
      <c r="W92" s="313"/>
      <c r="X92" s="61" t="str">
        <f>IF('3 回転'!R11="","",'3 回転'!R11)</f>
        <v/>
      </c>
      <c r="Y92" s="66"/>
      <c r="Z92" s="61" t="str">
        <f>IF('3 回転'!T11="","",'3 回転'!T11)</f>
        <v/>
      </c>
      <c r="AA92" s="313"/>
      <c r="AB92" s="314" t="str">
        <f>IF('3 回転'!U10="","",'3 回転'!U10)</f>
        <v/>
      </c>
      <c r="AC92" s="311" t="str">
        <f>IF('3 回転'!V10="","",'3 回転'!V10)</f>
        <v/>
      </c>
      <c r="AD92" s="44"/>
      <c r="AE92" s="44"/>
    </row>
    <row r="93" spans="1:31" s="30" customFormat="1" ht="9.75" customHeight="1" x14ac:dyDescent="0.15">
      <c r="A93" s="44"/>
      <c r="B93" s="44"/>
      <c r="C93" s="312"/>
      <c r="D93" s="314"/>
      <c r="E93" s="313"/>
      <c r="F93" s="63" t="str">
        <f>IF('3 回転'!D12="","",'3 回転'!D12)</f>
        <v/>
      </c>
      <c r="G93" s="66" t="str">
        <f>IF(F17="","","-")</f>
        <v/>
      </c>
      <c r="H93" s="63" t="str">
        <f>IF('3 回転'!F12="","",'3 回転'!F12)</f>
        <v/>
      </c>
      <c r="I93" s="313"/>
      <c r="J93" s="314"/>
      <c r="K93" s="311"/>
      <c r="L93" s="312"/>
      <c r="M93" s="314"/>
      <c r="N93" s="313"/>
      <c r="O93" s="63" t="str">
        <f>IF('3 回転'!K12="","",'3 回転'!K12)</f>
        <v/>
      </c>
      <c r="P93" s="66" t="str">
        <f>IF(O17="","","-")</f>
        <v/>
      </c>
      <c r="Q93" s="63" t="str">
        <f>IF('3 回転'!M12="","",'3 回転'!M12)</f>
        <v/>
      </c>
      <c r="R93" s="313"/>
      <c r="S93" s="314"/>
      <c r="T93" s="311"/>
      <c r="U93" s="312"/>
      <c r="V93" s="314"/>
      <c r="W93" s="313"/>
      <c r="X93" s="63" t="str">
        <f>IF('3 回転'!R12="","",'3 回転'!R12)</f>
        <v/>
      </c>
      <c r="Y93" s="66" t="str">
        <f>IF(X17="","","-")</f>
        <v/>
      </c>
      <c r="Z93" s="63" t="str">
        <f>IF('3 回転'!T12="","",'3 回転'!T12)</f>
        <v/>
      </c>
      <c r="AA93" s="313"/>
      <c r="AB93" s="314"/>
      <c r="AC93" s="311"/>
      <c r="AD93" s="44"/>
      <c r="AE93" s="44"/>
    </row>
    <row r="94" spans="1:31" s="30" customFormat="1" ht="5.25" customHeight="1" x14ac:dyDescent="0.15">
      <c r="A94" s="44"/>
      <c r="B94" s="44"/>
      <c r="C94" s="312"/>
      <c r="D94" s="314"/>
      <c r="E94" s="313"/>
      <c r="F94" s="61" t="str">
        <f>IF('3 回転'!D13="","",'3 回転'!D13)</f>
        <v/>
      </c>
      <c r="G94" s="66"/>
      <c r="H94" s="61" t="str">
        <f>IF('3 回転'!F13="","",'3 回転'!F13)</f>
        <v/>
      </c>
      <c r="I94" s="313"/>
      <c r="J94" s="314"/>
      <c r="K94" s="311"/>
      <c r="L94" s="312"/>
      <c r="M94" s="314"/>
      <c r="N94" s="313"/>
      <c r="O94" s="61" t="str">
        <f>IF('3 回転'!K13="","",'3 回転'!K13)</f>
        <v/>
      </c>
      <c r="P94" s="66"/>
      <c r="Q94" s="61" t="str">
        <f>IF('3 回転'!M13="","",'3 回転'!M13)</f>
        <v/>
      </c>
      <c r="R94" s="313"/>
      <c r="S94" s="314"/>
      <c r="T94" s="311"/>
      <c r="U94" s="312"/>
      <c r="V94" s="314"/>
      <c r="W94" s="313"/>
      <c r="X94" s="61" t="str">
        <f>IF('3 回転'!R13="","",'3 回転'!R13)</f>
        <v/>
      </c>
      <c r="Y94" s="66"/>
      <c r="Z94" s="61" t="str">
        <f>IF('3 回転'!T13="","",'3 回転'!T13)</f>
        <v/>
      </c>
      <c r="AA94" s="313"/>
      <c r="AB94" s="314"/>
      <c r="AC94" s="311"/>
      <c r="AD94" s="44"/>
      <c r="AE94" s="44"/>
    </row>
    <row r="95" spans="1:31" s="30" customFormat="1" ht="9.75" customHeight="1" x14ac:dyDescent="0.15">
      <c r="A95" s="44"/>
      <c r="B95" s="44"/>
      <c r="C95" s="41"/>
      <c r="D95" s="66" t="str">
        <f>IF('3 回転'!C15="","",'3 回転'!C15)</f>
        <v/>
      </c>
      <c r="E95" s="313"/>
      <c r="F95" s="63" t="str">
        <f>IF('3 回転'!D14="","",'3 回転'!D14)</f>
        <v/>
      </c>
      <c r="G95" s="66" t="str">
        <f>IF(F19="","","-")</f>
        <v/>
      </c>
      <c r="H95" s="63" t="str">
        <f>IF('3 回転'!F14="","",'3 回転'!F14)</f>
        <v/>
      </c>
      <c r="I95" s="313"/>
      <c r="J95" s="66" t="str">
        <f>IF('3 回転'!G15="","",'3 回転'!G15)</f>
        <v/>
      </c>
      <c r="K95" s="42"/>
      <c r="L95" s="41"/>
      <c r="M95" s="66" t="str">
        <f>IF('3 回転'!J15="","",'3 回転'!J15)</f>
        <v/>
      </c>
      <c r="N95" s="313"/>
      <c r="O95" s="63" t="str">
        <f>IF('3 回転'!K14="","",'3 回転'!K14)</f>
        <v/>
      </c>
      <c r="P95" s="66" t="str">
        <f>IF(O19="","","-")</f>
        <v/>
      </c>
      <c r="Q95" s="63" t="str">
        <f>IF('3 回転'!M14="","",'3 回転'!M14)</f>
        <v/>
      </c>
      <c r="R95" s="313"/>
      <c r="S95" s="66" t="str">
        <f>IF('3 回転'!N15="","",'3 回転'!N15)</f>
        <v/>
      </c>
      <c r="T95" s="42"/>
      <c r="U95" s="41"/>
      <c r="V95" s="66" t="str">
        <f>IF('3 回転'!Q15="","",'3 回転'!Q15)</f>
        <v/>
      </c>
      <c r="W95" s="313"/>
      <c r="X95" s="63" t="str">
        <f>IF('3 回転'!R14="","",'3 回転'!R14)</f>
        <v/>
      </c>
      <c r="Y95" s="66" t="str">
        <f>IF(X19="","","-")</f>
        <v/>
      </c>
      <c r="Z95" s="63" t="str">
        <f>IF('3 回転'!T14="","",'3 回転'!T14)</f>
        <v/>
      </c>
      <c r="AA95" s="313"/>
      <c r="AB95" s="66" t="str">
        <f>IF('3 回転'!U15="","",'3 回転'!U15)</f>
        <v/>
      </c>
      <c r="AC95" s="42"/>
      <c r="AD95" s="44"/>
      <c r="AE95" s="44"/>
    </row>
    <row r="96" spans="1:31" s="30" customFormat="1" ht="5.25" customHeight="1" x14ac:dyDescent="0.15">
      <c r="A96" s="44"/>
      <c r="B96" s="44"/>
      <c r="C96" s="41"/>
      <c r="D96" s="29"/>
      <c r="E96" s="313"/>
      <c r="F96" s="61" t="str">
        <f>IF('3 回転'!D15="","",'3 回転'!D15)</f>
        <v/>
      </c>
      <c r="G96" s="66"/>
      <c r="H96" s="61" t="str">
        <f>IF('3 回転'!F15="","",'3 回転'!F15)</f>
        <v/>
      </c>
      <c r="I96" s="313"/>
      <c r="J96" s="29"/>
      <c r="K96" s="42"/>
      <c r="L96" s="41"/>
      <c r="M96" s="29"/>
      <c r="N96" s="313"/>
      <c r="O96" s="61" t="str">
        <f>IF('3 回転'!K15="","",'3 回転'!K15)</f>
        <v/>
      </c>
      <c r="P96" s="66"/>
      <c r="Q96" s="61" t="str">
        <f>IF('3 回転'!M15="","",'3 回転'!M15)</f>
        <v/>
      </c>
      <c r="R96" s="313"/>
      <c r="S96" s="29"/>
      <c r="T96" s="42"/>
      <c r="U96" s="41"/>
      <c r="V96" s="29"/>
      <c r="W96" s="313"/>
      <c r="X96" s="61" t="str">
        <f>IF('3 回転'!R15="","",'3 回転'!R15)</f>
        <v/>
      </c>
      <c r="Y96" s="66"/>
      <c r="Z96" s="61" t="str">
        <f>IF('3 回転'!T15="","",'3 回転'!T15)</f>
        <v/>
      </c>
      <c r="AA96" s="313"/>
      <c r="AB96" s="29"/>
      <c r="AC96" s="42"/>
      <c r="AD96" s="44"/>
      <c r="AE96" s="44"/>
    </row>
    <row r="97" spans="1:31" s="30" customFormat="1" ht="5.25" customHeight="1" x14ac:dyDescent="0.15">
      <c r="A97" s="44"/>
      <c r="B97" s="44"/>
      <c r="C97" s="312" t="str">
        <f>IF('3 回転'!B16="","",'3 回転'!B16)</f>
        <v/>
      </c>
      <c r="D97" s="29"/>
      <c r="E97" s="313"/>
      <c r="F97" s="61"/>
      <c r="G97" s="66"/>
      <c r="H97" s="61"/>
      <c r="I97" s="313"/>
      <c r="J97" s="29"/>
      <c r="K97" s="311" t="str">
        <f>IF('3 回転'!H16="","",'3 回転'!H16)</f>
        <v/>
      </c>
      <c r="L97" s="312" t="str">
        <f>IF('3 回転'!I16="","",'3 回転'!I16)</f>
        <v/>
      </c>
      <c r="M97" s="29"/>
      <c r="N97" s="313"/>
      <c r="O97" s="61"/>
      <c r="P97" s="66"/>
      <c r="Q97" s="61"/>
      <c r="R97" s="313"/>
      <c r="S97" s="29"/>
      <c r="T97" s="311" t="str">
        <f>IF('3 回転'!O16="","",'3 回転'!O16)</f>
        <v/>
      </c>
      <c r="U97" s="312" t="str">
        <f>IF('3 回転'!P16="","",'3 回転'!P16)</f>
        <v/>
      </c>
      <c r="V97" s="29"/>
      <c r="W97" s="313"/>
      <c r="X97" s="61"/>
      <c r="Y97" s="66"/>
      <c r="Z97" s="61"/>
      <c r="AA97" s="313"/>
      <c r="AB97" s="29"/>
      <c r="AC97" s="311" t="str">
        <f>IF('3 回転'!V16="","",'3 回転'!V16)</f>
        <v/>
      </c>
      <c r="AD97" s="44"/>
      <c r="AE97" s="44"/>
    </row>
    <row r="98" spans="1:31" s="30" customFormat="1" ht="9.75" customHeight="1" x14ac:dyDescent="0.15">
      <c r="A98" s="44"/>
      <c r="B98" s="44"/>
      <c r="C98" s="312"/>
      <c r="D98" s="29"/>
      <c r="E98" s="313"/>
      <c r="F98" s="63" t="str">
        <f>IF('3 回転'!D16="","",'3 回転'!D16)</f>
        <v/>
      </c>
      <c r="G98" s="66" t="str">
        <f>IF(F22="","","-")</f>
        <v/>
      </c>
      <c r="H98" s="63" t="str">
        <f>IF('3 回転'!F16="","",'3 回転'!F16)</f>
        <v/>
      </c>
      <c r="I98" s="313"/>
      <c r="J98" s="29"/>
      <c r="K98" s="311"/>
      <c r="L98" s="312"/>
      <c r="M98" s="29"/>
      <c r="N98" s="313"/>
      <c r="O98" s="63" t="str">
        <f>IF('3 回転'!K16="","",'3 回転'!K16)</f>
        <v/>
      </c>
      <c r="P98" s="66" t="str">
        <f>IF(O22="","","-")</f>
        <v/>
      </c>
      <c r="Q98" s="63" t="str">
        <f>IF('3 回転'!M16="","",'3 回転'!M16)</f>
        <v/>
      </c>
      <c r="R98" s="313"/>
      <c r="S98" s="29"/>
      <c r="T98" s="311"/>
      <c r="U98" s="312"/>
      <c r="V98" s="29"/>
      <c r="W98" s="313"/>
      <c r="X98" s="63" t="str">
        <f>IF('3 回転'!R16="","",'3 回転'!R16)</f>
        <v/>
      </c>
      <c r="Y98" s="66" t="str">
        <f>IF(X22="","","-")</f>
        <v/>
      </c>
      <c r="Z98" s="63" t="str">
        <f>IF('3 回転'!T16="","",'3 回転'!T16)</f>
        <v/>
      </c>
      <c r="AA98" s="313"/>
      <c r="AB98" s="29"/>
      <c r="AC98" s="311"/>
      <c r="AD98" s="44"/>
      <c r="AE98" s="44"/>
    </row>
    <row r="99" spans="1:31" s="30" customFormat="1" ht="8.1" customHeight="1" x14ac:dyDescent="0.15">
      <c r="A99" s="44"/>
      <c r="B99" s="44"/>
      <c r="C99" s="312"/>
      <c r="D99" s="314" t="str">
        <f>IF('3 回転'!C16="","",'3 回転'!C16)</f>
        <v/>
      </c>
      <c r="E99" s="313"/>
      <c r="F99" s="61" t="str">
        <f>IF('3 回転'!D17="","",'3 回転'!D17)</f>
        <v/>
      </c>
      <c r="G99" s="66"/>
      <c r="H99" s="61" t="str">
        <f>IF('3 回転'!F17="","",'3 回転'!F17)</f>
        <v/>
      </c>
      <c r="I99" s="313"/>
      <c r="J99" s="314" t="str">
        <f>IF('3 回転'!G16="","",'3 回転'!G16)</f>
        <v/>
      </c>
      <c r="K99" s="311"/>
      <c r="L99" s="312"/>
      <c r="M99" s="314" t="str">
        <f>IF('3 回転'!J16="","",'3 回転'!J16)</f>
        <v/>
      </c>
      <c r="N99" s="313"/>
      <c r="O99" s="61" t="str">
        <f>IF('3 回転'!K17="","",'3 回転'!K17)</f>
        <v/>
      </c>
      <c r="P99" s="66"/>
      <c r="Q99" s="61" t="str">
        <f>IF('3 回転'!M17="","",'3 回転'!M17)</f>
        <v/>
      </c>
      <c r="R99" s="313"/>
      <c r="S99" s="314" t="str">
        <f>IF('3 回転'!N16="","",'3 回転'!N16)</f>
        <v/>
      </c>
      <c r="T99" s="311"/>
      <c r="U99" s="312"/>
      <c r="V99" s="314" t="str">
        <f>IF('3 回転'!Q16="","",'3 回転'!Q16)</f>
        <v/>
      </c>
      <c r="W99" s="313"/>
      <c r="X99" s="61" t="str">
        <f>IF('3 回転'!R17="","",'3 回転'!R17)</f>
        <v/>
      </c>
      <c r="Y99" s="66"/>
      <c r="Z99" s="61" t="str">
        <f>IF('3 回転'!T17="","",'3 回転'!T17)</f>
        <v/>
      </c>
      <c r="AA99" s="313"/>
      <c r="AB99" s="314" t="str">
        <f>IF('3 回転'!U16="","",'3 回転'!U16)</f>
        <v/>
      </c>
      <c r="AC99" s="311"/>
      <c r="AD99" s="44"/>
      <c r="AE99" s="44"/>
    </row>
    <row r="100" spans="1:31" s="30" customFormat="1" ht="9.75" customHeight="1" x14ac:dyDescent="0.15">
      <c r="A100" s="44"/>
      <c r="B100" s="44"/>
      <c r="C100" s="312" t="str">
        <f>IF('3 回転'!B19="","",'3 回転'!B19)</f>
        <v/>
      </c>
      <c r="D100" s="314"/>
      <c r="E100" s="313"/>
      <c r="F100" s="63" t="str">
        <f>IF('3 回転'!D18="","",'3 回転'!D18)</f>
        <v/>
      </c>
      <c r="G100" s="66" t="str">
        <f>IF(F24="","","-")</f>
        <v/>
      </c>
      <c r="H100" s="63" t="str">
        <f>IF('3 回転'!F18="","",'3 回転'!F18)</f>
        <v/>
      </c>
      <c r="I100" s="313"/>
      <c r="J100" s="314"/>
      <c r="K100" s="311" t="str">
        <f>IF('3 回転'!H19="","",'3 回転'!H19)</f>
        <v/>
      </c>
      <c r="L100" s="312" t="str">
        <f>IF('3 回転'!I19="","",'3 回転'!I19)</f>
        <v/>
      </c>
      <c r="M100" s="314"/>
      <c r="N100" s="313"/>
      <c r="O100" s="63" t="str">
        <f>IF('3 回転'!K18="","",'3 回転'!K18)</f>
        <v/>
      </c>
      <c r="P100" s="66" t="str">
        <f>IF(O24="","","-")</f>
        <v/>
      </c>
      <c r="Q100" s="63" t="str">
        <f>IF('3 回転'!M18="","",'3 回転'!M18)</f>
        <v/>
      </c>
      <c r="R100" s="313"/>
      <c r="S100" s="314"/>
      <c r="T100" s="311" t="str">
        <f>IF('3 回転'!O19="","",'3 回転'!O19)</f>
        <v/>
      </c>
      <c r="U100" s="312" t="str">
        <f>IF('3 回転'!P19="","",'3 回転'!P19)</f>
        <v/>
      </c>
      <c r="V100" s="314"/>
      <c r="W100" s="313"/>
      <c r="X100" s="63" t="str">
        <f>IF('3 回転'!R18="","",'3 回転'!R18)</f>
        <v/>
      </c>
      <c r="Y100" s="66" t="str">
        <f>IF(X24="","","-")</f>
        <v/>
      </c>
      <c r="Z100" s="63" t="str">
        <f>IF('3 回転'!T18="","",'3 回転'!T18)</f>
        <v/>
      </c>
      <c r="AA100" s="313"/>
      <c r="AB100" s="314"/>
      <c r="AC100" s="311" t="str">
        <f>IF('3 回転'!V19="","",'3 回転'!V19)</f>
        <v/>
      </c>
      <c r="AD100" s="44"/>
      <c r="AE100" s="44"/>
    </row>
    <row r="101" spans="1:31" s="30" customFormat="1" ht="5.25" customHeight="1" x14ac:dyDescent="0.15">
      <c r="A101" s="44"/>
      <c r="B101" s="44"/>
      <c r="C101" s="312"/>
      <c r="D101" s="314"/>
      <c r="E101" s="313"/>
      <c r="F101" s="61" t="str">
        <f>IF('3 回転'!D19="","",'3 回転'!D19)</f>
        <v/>
      </c>
      <c r="G101" s="66"/>
      <c r="H101" s="61" t="str">
        <f>IF('3 回転'!F19="","",'3 回転'!F19)</f>
        <v/>
      </c>
      <c r="I101" s="313"/>
      <c r="J101" s="314"/>
      <c r="K101" s="311"/>
      <c r="L101" s="312"/>
      <c r="M101" s="314"/>
      <c r="N101" s="313"/>
      <c r="O101" s="61" t="str">
        <f>IF('3 回転'!K19="","",'3 回転'!K19)</f>
        <v/>
      </c>
      <c r="P101" s="66"/>
      <c r="Q101" s="61" t="str">
        <f>IF('3 回転'!M19="","",'3 回転'!M19)</f>
        <v/>
      </c>
      <c r="R101" s="313"/>
      <c r="S101" s="314"/>
      <c r="T101" s="311"/>
      <c r="U101" s="312"/>
      <c r="V101" s="314"/>
      <c r="W101" s="313"/>
      <c r="X101" s="61" t="str">
        <f>IF('3 回転'!R19="","",'3 回転'!R19)</f>
        <v/>
      </c>
      <c r="Y101" s="66"/>
      <c r="Z101" s="61" t="str">
        <f>IF('3 回転'!T19="","",'3 回転'!T19)</f>
        <v/>
      </c>
      <c r="AA101" s="313"/>
      <c r="AB101" s="314"/>
      <c r="AC101" s="311"/>
      <c r="AD101" s="44"/>
      <c r="AE101" s="44"/>
    </row>
    <row r="102" spans="1:31" s="30" customFormat="1" ht="8.1" customHeight="1" x14ac:dyDescent="0.15">
      <c r="A102" s="44"/>
      <c r="B102" s="44"/>
      <c r="C102" s="312"/>
      <c r="D102" s="66" t="str">
        <f>IF('3 回転'!C21="","",'3 回転'!C21)</f>
        <v/>
      </c>
      <c r="E102" s="313"/>
      <c r="F102" s="63" t="str">
        <f>IF('3 回転'!D20="","",'3 回転'!D20)</f>
        <v/>
      </c>
      <c r="G102" s="66" t="str">
        <f>IF(F26="","","-")</f>
        <v/>
      </c>
      <c r="H102" s="63" t="str">
        <f>IF('3 回転'!F20="","",'3 回転'!F20)</f>
        <v/>
      </c>
      <c r="I102" s="313"/>
      <c r="J102" s="66" t="str">
        <f>IF('3 回転'!G21="","",'3 回転'!G21)</f>
        <v/>
      </c>
      <c r="K102" s="311"/>
      <c r="L102" s="312"/>
      <c r="M102" s="66" t="str">
        <f>IF('3 回転'!J21="","",'3 回転'!J21)</f>
        <v/>
      </c>
      <c r="N102" s="313"/>
      <c r="O102" s="63" t="str">
        <f>IF('3 回転'!K20="","",'3 回転'!K20)</f>
        <v/>
      </c>
      <c r="P102" s="66" t="str">
        <f>IF(O26="","","-")</f>
        <v/>
      </c>
      <c r="Q102" s="63" t="str">
        <f>IF('3 回転'!M20="","",'3 回転'!M20)</f>
        <v/>
      </c>
      <c r="R102" s="313"/>
      <c r="S102" s="66" t="str">
        <f>IF('3 回転'!N21="","",'3 回転'!N21)</f>
        <v/>
      </c>
      <c r="T102" s="311"/>
      <c r="U102" s="312"/>
      <c r="V102" s="66" t="str">
        <f>IF('3 回転'!Q21="","",'3 回転'!Q21)</f>
        <v/>
      </c>
      <c r="W102" s="313"/>
      <c r="X102" s="63" t="str">
        <f>IF('3 回転'!R20="","",'3 回転'!R20)</f>
        <v/>
      </c>
      <c r="Y102" s="66" t="str">
        <f>IF(X26="","","-")</f>
        <v/>
      </c>
      <c r="Z102" s="63" t="str">
        <f>IF('3 回転'!T20="","",'3 回転'!T20)</f>
        <v/>
      </c>
      <c r="AA102" s="313"/>
      <c r="AB102" s="66" t="str">
        <f>IF('3 回転'!U21="","",'3 回転'!U21)</f>
        <v/>
      </c>
      <c r="AC102" s="311"/>
      <c r="AD102" s="44"/>
      <c r="AE102" s="44"/>
    </row>
    <row r="103" spans="1:31" s="30" customFormat="1" ht="5.25" customHeight="1" x14ac:dyDescent="0.15">
      <c r="A103" s="44"/>
      <c r="B103" s="44"/>
      <c r="C103" s="62"/>
      <c r="D103" s="29"/>
      <c r="E103" s="313"/>
      <c r="F103" s="61" t="str">
        <f>IF('3 回転'!D21="","",'3 回転'!D21)</f>
        <v/>
      </c>
      <c r="G103" s="66"/>
      <c r="H103" s="61" t="str">
        <f>IF('3 回転'!F21="","",'3 回転'!F21)</f>
        <v/>
      </c>
      <c r="I103" s="313"/>
      <c r="J103" s="29"/>
      <c r="K103" s="64"/>
      <c r="L103" s="62"/>
      <c r="M103" s="29"/>
      <c r="N103" s="313"/>
      <c r="O103" s="61" t="str">
        <f>IF('3 回転'!K21="","",'3 回転'!K21)</f>
        <v/>
      </c>
      <c r="P103" s="66"/>
      <c r="Q103" s="61" t="str">
        <f>IF('3 回転'!M21="","",'3 回転'!M21)</f>
        <v/>
      </c>
      <c r="R103" s="313"/>
      <c r="S103" s="29"/>
      <c r="T103" s="64"/>
      <c r="U103" s="62"/>
      <c r="V103" s="29"/>
      <c r="W103" s="313"/>
      <c r="X103" s="61" t="str">
        <f>IF('3 回転'!R21="","",'3 回転'!R21)</f>
        <v/>
      </c>
      <c r="Y103" s="66"/>
      <c r="Z103" s="61" t="str">
        <f>IF('3 回転'!T21="","",'3 回転'!T21)</f>
        <v/>
      </c>
      <c r="AA103" s="313"/>
      <c r="AB103" s="29"/>
      <c r="AC103" s="64"/>
      <c r="AD103" s="44"/>
      <c r="AE103" s="44"/>
    </row>
    <row r="104" spans="1:31" s="30" customFormat="1" ht="5.25" customHeight="1" x14ac:dyDescent="0.15">
      <c r="A104" s="44"/>
      <c r="B104" s="44"/>
      <c r="C104" s="312" t="str">
        <f>IF('3 回転'!B22="","",'3 回転'!B22)</f>
        <v/>
      </c>
      <c r="D104" s="29"/>
      <c r="E104" s="313"/>
      <c r="F104" s="61"/>
      <c r="G104" s="66"/>
      <c r="H104" s="61"/>
      <c r="I104" s="313"/>
      <c r="J104" s="29"/>
      <c r="K104" s="311" t="str">
        <f>IF('3 回転'!H22="","",'3 回転'!H22)</f>
        <v/>
      </c>
      <c r="L104" s="312" t="str">
        <f>IF('3 回転'!I22="","",'3 回転'!I22)</f>
        <v/>
      </c>
      <c r="M104" s="29"/>
      <c r="N104" s="313"/>
      <c r="O104" s="61"/>
      <c r="P104" s="66"/>
      <c r="Q104" s="61"/>
      <c r="R104" s="313"/>
      <c r="S104" s="29"/>
      <c r="T104" s="311" t="str">
        <f>IF('3 回転'!O22="","",'3 回転'!O22)</f>
        <v/>
      </c>
      <c r="U104" s="312" t="str">
        <f>IF('3 回転'!P22="","",'3 回転'!P22)</f>
        <v/>
      </c>
      <c r="V104" s="29"/>
      <c r="W104" s="313"/>
      <c r="X104" s="61"/>
      <c r="Y104" s="66"/>
      <c r="Z104" s="61"/>
      <c r="AA104" s="313"/>
      <c r="AB104" s="29"/>
      <c r="AC104" s="311" t="str">
        <f>IF('3 回転'!V22="","",'3 回転'!V22)</f>
        <v/>
      </c>
      <c r="AD104" s="44"/>
      <c r="AE104" s="44"/>
    </row>
    <row r="105" spans="1:31" s="30" customFormat="1" ht="9.75" customHeight="1" x14ac:dyDescent="0.15">
      <c r="A105" s="44"/>
      <c r="B105" s="44"/>
      <c r="C105" s="312"/>
      <c r="D105" s="29"/>
      <c r="E105" s="313"/>
      <c r="F105" s="63" t="str">
        <f>IF('3 回転'!D22="","",'3 回転'!D22)</f>
        <v/>
      </c>
      <c r="G105" s="66" t="str">
        <f>IF(F29="","","-")</f>
        <v/>
      </c>
      <c r="H105" s="63" t="str">
        <f>IF('3 回転'!F22="","",'3 回転'!F22)</f>
        <v/>
      </c>
      <c r="I105" s="313"/>
      <c r="J105" s="29"/>
      <c r="K105" s="311"/>
      <c r="L105" s="312"/>
      <c r="M105" s="29"/>
      <c r="N105" s="313"/>
      <c r="O105" s="63" t="str">
        <f>IF('3 回転'!K22="","",'3 回転'!K22)</f>
        <v/>
      </c>
      <c r="P105" s="66" t="str">
        <f>IF(O29="","","-")</f>
        <v/>
      </c>
      <c r="Q105" s="63" t="str">
        <f>IF('3 回転'!M22="","",'3 回転'!M22)</f>
        <v/>
      </c>
      <c r="R105" s="313"/>
      <c r="S105" s="29"/>
      <c r="T105" s="311"/>
      <c r="U105" s="312"/>
      <c r="V105" s="29"/>
      <c r="W105" s="313"/>
      <c r="X105" s="63" t="str">
        <f>IF('3 回転'!R22="","",'3 回転'!R22)</f>
        <v/>
      </c>
      <c r="Y105" s="66" t="str">
        <f>IF(X29="","","-")</f>
        <v/>
      </c>
      <c r="Z105" s="63" t="str">
        <f>IF('3 回転'!T22="","",'3 回転'!T22)</f>
        <v/>
      </c>
      <c r="AA105" s="313"/>
      <c r="AB105" s="29"/>
      <c r="AC105" s="311"/>
      <c r="AD105" s="44"/>
      <c r="AE105" s="44"/>
    </row>
    <row r="106" spans="1:31" s="30" customFormat="1" ht="8.1" customHeight="1" x14ac:dyDescent="0.15">
      <c r="A106" s="44"/>
      <c r="B106" s="44"/>
      <c r="C106" s="60" t="str">
        <f>IF(メンバーチェンジ!C13="","","[メンチェン前："&amp;オーダー!C25&amp;"]")</f>
        <v/>
      </c>
      <c r="D106" s="314" t="str">
        <f>IF('3 回転'!C22="","",'3 回転'!C22)</f>
        <v/>
      </c>
      <c r="E106" s="313"/>
      <c r="F106" s="61" t="str">
        <f>IF('3 回転'!D23="","",'3 回転'!D23)</f>
        <v/>
      </c>
      <c r="G106" s="66"/>
      <c r="H106" s="61" t="str">
        <f>IF('3 回転'!F23="","",'3 回転'!F23)</f>
        <v/>
      </c>
      <c r="I106" s="313"/>
      <c r="J106" s="314" t="str">
        <f>IF('3 回転'!G22="","",'3 回転'!G22)</f>
        <v/>
      </c>
      <c r="K106" s="59" t="str">
        <f>IF(メンバーチェンジ!E13="","","[メンチェン前："&amp;オーダー!E25&amp;"]")</f>
        <v/>
      </c>
      <c r="L106" s="60" t="str">
        <f>IF(メンバーチェンジ!F13="","","[メンチェン前："&amp;オーダー!F25&amp;"]")</f>
        <v/>
      </c>
      <c r="M106" s="314" t="str">
        <f>IF('3 回転'!J22="","",'3 回転'!J22)</f>
        <v/>
      </c>
      <c r="N106" s="313"/>
      <c r="O106" s="61" t="str">
        <f>IF('3 回転'!K23="","",'3 回転'!K23)</f>
        <v/>
      </c>
      <c r="P106" s="66"/>
      <c r="Q106" s="61" t="str">
        <f>IF('3 回転'!M23="","",'3 回転'!M23)</f>
        <v/>
      </c>
      <c r="R106" s="313"/>
      <c r="S106" s="314" t="str">
        <f>IF('3 回転'!N22="","",'3 回転'!N22)</f>
        <v/>
      </c>
      <c r="T106" s="59" t="str">
        <f>IF(メンバーチェンジ!H13="","","[メンチェン前："&amp;オーダー!H25&amp;"]")</f>
        <v/>
      </c>
      <c r="U106" s="60" t="str">
        <f>IF(メンバーチェンジ!I13="","","[メンチェン前："&amp;オーダー!I25&amp;"]")</f>
        <v/>
      </c>
      <c r="V106" s="314" t="str">
        <f>IF('3 回転'!Q22="","",'3 回転'!Q22)</f>
        <v/>
      </c>
      <c r="W106" s="313"/>
      <c r="X106" s="61" t="str">
        <f>IF('3 回転'!R23="","",'3 回転'!R23)</f>
        <v/>
      </c>
      <c r="Y106" s="66"/>
      <c r="Z106" s="61" t="str">
        <f>IF('3 回転'!T23="","",'3 回転'!T23)</f>
        <v/>
      </c>
      <c r="AA106" s="313"/>
      <c r="AB106" s="314" t="str">
        <f>IF('3 回転'!U22="","",'3 回転'!U22)</f>
        <v/>
      </c>
      <c r="AC106" s="59" t="str">
        <f>IF(メンバーチェンジ!K13="","","[メンチェン前："&amp;オーダー!K25&amp;"]")</f>
        <v/>
      </c>
      <c r="AD106" s="44"/>
      <c r="AE106" s="44"/>
    </row>
    <row r="107" spans="1:31" s="30" customFormat="1" ht="9.75" customHeight="1" x14ac:dyDescent="0.15">
      <c r="A107" s="44"/>
      <c r="B107" s="44"/>
      <c r="C107" s="312" t="str">
        <f>IF('3 回転'!B25="","",'3 回転'!B25)</f>
        <v/>
      </c>
      <c r="D107" s="314"/>
      <c r="E107" s="313"/>
      <c r="F107" s="63" t="str">
        <f>IF('3 回転'!D24="","",'3 回転'!D24)</f>
        <v/>
      </c>
      <c r="G107" s="66" t="str">
        <f>IF(F31="","","-")</f>
        <v/>
      </c>
      <c r="H107" s="63" t="str">
        <f>IF('3 回転'!F24="","",'3 回転'!F24)</f>
        <v/>
      </c>
      <c r="I107" s="313"/>
      <c r="J107" s="314"/>
      <c r="K107" s="311" t="str">
        <f>IF('3 回転'!H25="","",'3 回転'!H25)</f>
        <v/>
      </c>
      <c r="L107" s="312" t="str">
        <f>IF('3 回転'!I25="","",'3 回転'!I25)</f>
        <v/>
      </c>
      <c r="M107" s="314"/>
      <c r="N107" s="313"/>
      <c r="O107" s="63" t="str">
        <f>IF('3 回転'!K24="","",'3 回転'!K24)</f>
        <v/>
      </c>
      <c r="P107" s="66" t="str">
        <f>IF(O31="","","-")</f>
        <v/>
      </c>
      <c r="Q107" s="63" t="str">
        <f>IF('3 回転'!M24="","",'3 回転'!M24)</f>
        <v/>
      </c>
      <c r="R107" s="313"/>
      <c r="S107" s="314"/>
      <c r="T107" s="311" t="str">
        <f>IF('3 回転'!O25="","",'3 回転'!O25)</f>
        <v/>
      </c>
      <c r="U107" s="312" t="str">
        <f>IF('3 回転'!P25="","",'3 回転'!P25)</f>
        <v/>
      </c>
      <c r="V107" s="314"/>
      <c r="W107" s="313"/>
      <c r="X107" s="63" t="str">
        <f>IF('3 回転'!R24="","",'3 回転'!R24)</f>
        <v/>
      </c>
      <c r="Y107" s="66" t="str">
        <f>IF(X31="","","-")</f>
        <v/>
      </c>
      <c r="Z107" s="63" t="str">
        <f>IF('3 回転'!T24="","",'3 回転'!T24)</f>
        <v/>
      </c>
      <c r="AA107" s="313"/>
      <c r="AB107" s="314"/>
      <c r="AC107" s="311" t="str">
        <f>IF('3 回転'!V25="","",'3 回転'!V25)</f>
        <v/>
      </c>
      <c r="AD107" s="44"/>
      <c r="AE107" s="44"/>
    </row>
    <row r="108" spans="1:31" s="30" customFormat="1" ht="5.25" customHeight="1" x14ac:dyDescent="0.15">
      <c r="A108" s="44"/>
      <c r="B108" s="44"/>
      <c r="C108" s="312"/>
      <c r="D108" s="314"/>
      <c r="E108" s="313"/>
      <c r="F108" s="61" t="str">
        <f>IF('3 回転'!D25="","",'3 回転'!D25)</f>
        <v/>
      </c>
      <c r="G108" s="66"/>
      <c r="H108" s="61" t="str">
        <f>IF('3 回転'!F25="","",'3 回転'!F25)</f>
        <v/>
      </c>
      <c r="I108" s="313"/>
      <c r="J108" s="314"/>
      <c r="K108" s="311"/>
      <c r="L108" s="312"/>
      <c r="M108" s="314"/>
      <c r="N108" s="313"/>
      <c r="O108" s="61" t="str">
        <f>IF('3 回転'!K25="","",'3 回転'!K25)</f>
        <v/>
      </c>
      <c r="P108" s="66"/>
      <c r="Q108" s="61" t="str">
        <f>IF('3 回転'!M25="","",'3 回転'!M25)</f>
        <v/>
      </c>
      <c r="R108" s="313"/>
      <c r="S108" s="314"/>
      <c r="T108" s="311"/>
      <c r="U108" s="312"/>
      <c r="V108" s="314"/>
      <c r="W108" s="313"/>
      <c r="X108" s="61" t="str">
        <f>IF('3 回転'!R25="","",'3 回転'!R25)</f>
        <v/>
      </c>
      <c r="Y108" s="66"/>
      <c r="Z108" s="61" t="str">
        <f>IF('3 回転'!T25="","",'3 回転'!T25)</f>
        <v/>
      </c>
      <c r="AA108" s="313"/>
      <c r="AB108" s="314"/>
      <c r="AC108" s="311"/>
      <c r="AD108" s="44"/>
      <c r="AE108" s="44"/>
    </row>
    <row r="109" spans="1:31" s="30" customFormat="1" ht="8.1" customHeight="1" x14ac:dyDescent="0.15">
      <c r="A109" s="44"/>
      <c r="B109" s="44"/>
      <c r="C109" s="60" t="str">
        <f>IF(メンバーチェンジ!C14="","","[メンチェン前："&amp;オーダー!C26&amp;"]")</f>
        <v/>
      </c>
      <c r="D109" s="66" t="str">
        <f>IF('3 回転'!C27="","",'3 回転'!C27)</f>
        <v/>
      </c>
      <c r="E109" s="313"/>
      <c r="F109" s="63" t="str">
        <f>IF('3 回転'!D26="","",'3 回転'!D26)</f>
        <v/>
      </c>
      <c r="G109" s="66" t="str">
        <f>IF(F33="","","-")</f>
        <v/>
      </c>
      <c r="H109" s="63" t="str">
        <f>IF('3 回転'!F26="","",'3 回転'!F26)</f>
        <v/>
      </c>
      <c r="I109" s="313"/>
      <c r="J109" s="66" t="str">
        <f>IF('3 回転'!G27="","",'3 回転'!G27)</f>
        <v/>
      </c>
      <c r="K109" s="59" t="str">
        <f>IF(メンバーチェンジ!E14="","","[メンチェン前："&amp;オーダー!E26&amp;"]")</f>
        <v/>
      </c>
      <c r="L109" s="60" t="str">
        <f>IF(メンバーチェンジ!F14="","","[メンチェン前："&amp;オーダー!F26&amp;"]")</f>
        <v/>
      </c>
      <c r="M109" s="66" t="str">
        <f>IF('3 回転'!J27="","",'3 回転'!J27)</f>
        <v/>
      </c>
      <c r="N109" s="313"/>
      <c r="O109" s="63" t="str">
        <f>IF('3 回転'!K26="","",'3 回転'!K26)</f>
        <v/>
      </c>
      <c r="P109" s="66" t="str">
        <f>IF(O33="","","-")</f>
        <v/>
      </c>
      <c r="Q109" s="63" t="str">
        <f>IF('3 回転'!M26="","",'3 回転'!M26)</f>
        <v/>
      </c>
      <c r="R109" s="313"/>
      <c r="S109" s="66" t="str">
        <f>IF('3 回転'!N27="","",'3 回転'!N27)</f>
        <v/>
      </c>
      <c r="T109" s="59" t="str">
        <f>IF(メンバーチェンジ!H14="","","[メンチェン前："&amp;オーダー!H26&amp;"]")</f>
        <v/>
      </c>
      <c r="U109" s="60" t="str">
        <f>IF(メンバーチェンジ!I14="","","[メンチェン前："&amp;オーダー!I26&amp;"]")</f>
        <v/>
      </c>
      <c r="V109" s="66" t="str">
        <f>IF('3 回転'!Q27="","",'3 回転'!Q27)</f>
        <v/>
      </c>
      <c r="W109" s="313"/>
      <c r="X109" s="63" t="str">
        <f>IF('3 回転'!R26="","",'3 回転'!R26)</f>
        <v/>
      </c>
      <c r="Y109" s="66" t="str">
        <f>IF(X33="","","-")</f>
        <v/>
      </c>
      <c r="Z109" s="63" t="str">
        <f>IF('3 回転'!T26="","",'3 回転'!T26)</f>
        <v/>
      </c>
      <c r="AA109" s="313"/>
      <c r="AB109" s="66" t="str">
        <f>IF('3 回転'!U27="","",'3 回転'!U27)</f>
        <v/>
      </c>
      <c r="AC109" s="59" t="str">
        <f>IF(メンバーチェンジ!K14="","","[メンチェン前："&amp;オーダー!K26&amp;"]")</f>
        <v/>
      </c>
      <c r="AD109" s="44"/>
      <c r="AE109" s="44"/>
    </row>
    <row r="110" spans="1:31" s="30" customFormat="1" ht="5.25" customHeight="1" x14ac:dyDescent="0.15">
      <c r="A110" s="44"/>
      <c r="B110" s="44"/>
      <c r="C110" s="62"/>
      <c r="D110" s="29"/>
      <c r="E110" s="313"/>
      <c r="F110" s="61" t="str">
        <f>IF('3 回転'!D27="","",'3 回転'!D27)</f>
        <v/>
      </c>
      <c r="G110" s="66"/>
      <c r="H110" s="61" t="str">
        <f>IF('3 回転'!F27="","",'3 回転'!F27)</f>
        <v/>
      </c>
      <c r="I110" s="313"/>
      <c r="J110" s="29"/>
      <c r="K110" s="64"/>
      <c r="L110" s="62"/>
      <c r="M110" s="29"/>
      <c r="N110" s="313"/>
      <c r="O110" s="61" t="str">
        <f>IF('3 回転'!K27="","",'3 回転'!K27)</f>
        <v/>
      </c>
      <c r="P110" s="66"/>
      <c r="Q110" s="61" t="str">
        <f>IF('3 回転'!M27="","",'3 回転'!M27)</f>
        <v/>
      </c>
      <c r="R110" s="313"/>
      <c r="S110" s="29"/>
      <c r="T110" s="64"/>
      <c r="U110" s="62"/>
      <c r="V110" s="29"/>
      <c r="W110" s="313"/>
      <c r="X110" s="61" t="str">
        <f>IF('3 回転'!R27="","",'3 回転'!R27)</f>
        <v/>
      </c>
      <c r="Y110" s="66"/>
      <c r="Z110" s="61" t="str">
        <f>IF('3 回転'!T27="","",'3 回転'!T27)</f>
        <v/>
      </c>
      <c r="AA110" s="313"/>
      <c r="AB110" s="29"/>
      <c r="AC110" s="64"/>
      <c r="AD110" s="44"/>
      <c r="AE110" s="44"/>
    </row>
    <row r="111" spans="1:31" s="30" customFormat="1" ht="5.25" customHeight="1" x14ac:dyDescent="0.15">
      <c r="A111" s="44"/>
      <c r="B111" s="44"/>
      <c r="C111" s="41"/>
      <c r="D111" s="29"/>
      <c r="E111" s="313"/>
      <c r="F111" s="61"/>
      <c r="G111" s="66"/>
      <c r="H111" s="61"/>
      <c r="I111" s="313"/>
      <c r="J111" s="29"/>
      <c r="K111" s="35"/>
      <c r="L111" s="41"/>
      <c r="M111" s="29"/>
      <c r="N111" s="313"/>
      <c r="O111" s="61"/>
      <c r="P111" s="66"/>
      <c r="Q111" s="61"/>
      <c r="R111" s="313"/>
      <c r="S111" s="29"/>
      <c r="T111" s="35"/>
      <c r="U111" s="41"/>
      <c r="V111" s="29"/>
      <c r="W111" s="313"/>
      <c r="X111" s="61"/>
      <c r="Y111" s="66"/>
      <c r="Z111" s="61"/>
      <c r="AA111" s="313"/>
      <c r="AB111" s="29"/>
      <c r="AC111" s="35"/>
      <c r="AD111" s="44"/>
      <c r="AE111" s="44"/>
    </row>
    <row r="112" spans="1:31" s="30" customFormat="1" ht="9.75" customHeight="1" x14ac:dyDescent="0.15">
      <c r="A112" s="44"/>
      <c r="B112" s="44"/>
      <c r="C112" s="41"/>
      <c r="D112" s="29"/>
      <c r="E112" s="313"/>
      <c r="F112" s="63" t="str">
        <f>IF('3 回転'!D28="","",'3 回転'!D28)</f>
        <v/>
      </c>
      <c r="G112" s="66" t="str">
        <f>IF(F36="","","-")</f>
        <v/>
      </c>
      <c r="H112" s="63" t="str">
        <f>IF('3 回転'!F28="","",'3 回転'!F28)</f>
        <v/>
      </c>
      <c r="I112" s="313"/>
      <c r="J112" s="29"/>
      <c r="K112" s="35"/>
      <c r="L112" s="41"/>
      <c r="M112" s="29"/>
      <c r="N112" s="313"/>
      <c r="O112" s="63" t="str">
        <f>IF('3 回転'!K28="","",'3 回転'!K28)</f>
        <v/>
      </c>
      <c r="P112" s="66" t="str">
        <f>IF(O36="","","-")</f>
        <v/>
      </c>
      <c r="Q112" s="63" t="str">
        <f>IF('3 回転'!M28="","",'3 回転'!M28)</f>
        <v/>
      </c>
      <c r="R112" s="313"/>
      <c r="S112" s="29"/>
      <c r="T112" s="35"/>
      <c r="U112" s="41"/>
      <c r="V112" s="29"/>
      <c r="W112" s="313"/>
      <c r="X112" s="63" t="str">
        <f>IF('3 回転'!R28="","",'3 回転'!R28)</f>
        <v/>
      </c>
      <c r="Y112" s="66" t="str">
        <f>IF(X36="","","-")</f>
        <v/>
      </c>
      <c r="Z112" s="63" t="str">
        <f>IF('3 回転'!T28="","",'3 回転'!T28)</f>
        <v/>
      </c>
      <c r="AA112" s="313"/>
      <c r="AB112" s="29"/>
      <c r="AC112" s="35"/>
      <c r="AD112" s="44"/>
      <c r="AE112" s="44"/>
    </row>
    <row r="113" spans="1:31" s="30" customFormat="1" ht="8.1" customHeight="1" x14ac:dyDescent="0.15">
      <c r="A113" s="44"/>
      <c r="B113" s="44"/>
      <c r="C113" s="312" t="str">
        <f>IF('3 回転'!B28="","",'3 回転'!B28)</f>
        <v/>
      </c>
      <c r="D113" s="314" t="str">
        <f>IF('3 回転'!C28="","",'3 回転'!C28)</f>
        <v/>
      </c>
      <c r="E113" s="313"/>
      <c r="F113" s="61" t="str">
        <f>IF('3 回転'!D29="","",'3 回転'!D29)</f>
        <v/>
      </c>
      <c r="G113" s="66"/>
      <c r="H113" s="61" t="str">
        <f>IF('3 回転'!F29="","",'3 回転'!F29)</f>
        <v/>
      </c>
      <c r="I113" s="313"/>
      <c r="J113" s="314" t="str">
        <f>IF('3 回転'!G28="","",'3 回転'!G28)</f>
        <v/>
      </c>
      <c r="K113" s="311" t="str">
        <f>IF('3 回転'!H28="","",'3 回転'!H28)</f>
        <v/>
      </c>
      <c r="L113" s="312" t="str">
        <f>IF('3 回転'!I28="","",'3 回転'!I28)</f>
        <v/>
      </c>
      <c r="M113" s="314" t="str">
        <f>IF('3 回転'!J28="","",'3 回転'!J28)</f>
        <v/>
      </c>
      <c r="N113" s="313"/>
      <c r="O113" s="61" t="str">
        <f>IF('3 回転'!K29="","",'3 回転'!K29)</f>
        <v/>
      </c>
      <c r="P113" s="66"/>
      <c r="Q113" s="63" t="str">
        <f>IF('3 回転'!M29="","",'3 回転'!M29)</f>
        <v/>
      </c>
      <c r="R113" s="313"/>
      <c r="S113" s="314" t="str">
        <f>IF('3 回転'!N28="","",'3 回転'!N28)</f>
        <v/>
      </c>
      <c r="T113" s="311" t="str">
        <f>IF('3 回転'!O28="","",'3 回転'!O28)</f>
        <v/>
      </c>
      <c r="U113" s="312" t="str">
        <f>IF('3 回転'!P28="","",'3 回転'!P28)</f>
        <v/>
      </c>
      <c r="V113" s="314" t="str">
        <f>IF('3 回転'!Q28="","",'3 回転'!Q28)</f>
        <v/>
      </c>
      <c r="W113" s="313"/>
      <c r="X113" s="61" t="str">
        <f>IF('3 回転'!R29="","",'3 回転'!R29)</f>
        <v/>
      </c>
      <c r="Y113" s="66"/>
      <c r="Z113" s="63" t="str">
        <f>IF('3 回転'!T29="","",'3 回転'!T29)</f>
        <v/>
      </c>
      <c r="AA113" s="313"/>
      <c r="AB113" s="314" t="str">
        <f>IF('3 回転'!U28="","",'3 回転'!U28)</f>
        <v/>
      </c>
      <c r="AC113" s="311" t="str">
        <f>IF('3 回転'!V28="","",'3 回転'!V28)</f>
        <v/>
      </c>
      <c r="AD113" s="44"/>
      <c r="AE113" s="44"/>
    </row>
    <row r="114" spans="1:31" s="30" customFormat="1" ht="9.75" customHeight="1" x14ac:dyDescent="0.15">
      <c r="A114" s="44"/>
      <c r="B114" s="44"/>
      <c r="C114" s="312"/>
      <c r="D114" s="314"/>
      <c r="E114" s="313"/>
      <c r="F114" s="63" t="str">
        <f>IF('3 回転'!D30="","",'3 回転'!D30)</f>
        <v/>
      </c>
      <c r="G114" s="66" t="str">
        <f>IF(F38="","","-")</f>
        <v/>
      </c>
      <c r="H114" s="63" t="str">
        <f>IF('3 回転'!F30="","",'3 回転'!F30)</f>
        <v/>
      </c>
      <c r="I114" s="313"/>
      <c r="J114" s="314"/>
      <c r="K114" s="311"/>
      <c r="L114" s="312"/>
      <c r="M114" s="314"/>
      <c r="N114" s="313"/>
      <c r="O114" s="63" t="str">
        <f>IF('3 回転'!K30="","",'3 回転'!K30)</f>
        <v/>
      </c>
      <c r="P114" s="66" t="str">
        <f>IF(O38="","","-")</f>
        <v/>
      </c>
      <c r="Q114" s="63" t="str">
        <f>IF('3 回転'!M30="","",'3 回転'!M30)</f>
        <v/>
      </c>
      <c r="R114" s="313"/>
      <c r="S114" s="314"/>
      <c r="T114" s="311"/>
      <c r="U114" s="312"/>
      <c r="V114" s="314"/>
      <c r="W114" s="313"/>
      <c r="X114" s="63" t="str">
        <f>IF('3 回転'!R30="","",'3 回転'!R30)</f>
        <v/>
      </c>
      <c r="Y114" s="66" t="str">
        <f>IF(X38="","","-")</f>
        <v/>
      </c>
      <c r="Z114" s="63" t="str">
        <f>IF('3 回転'!T30="","",'3 回転'!T30)</f>
        <v/>
      </c>
      <c r="AA114" s="313"/>
      <c r="AB114" s="314"/>
      <c r="AC114" s="311"/>
      <c r="AD114" s="44"/>
      <c r="AE114" s="44"/>
    </row>
    <row r="115" spans="1:31" s="30" customFormat="1" ht="5.25" customHeight="1" x14ac:dyDescent="0.15">
      <c r="A115" s="44"/>
      <c r="B115" s="44"/>
      <c r="C115" s="312"/>
      <c r="D115" s="314"/>
      <c r="E115" s="313"/>
      <c r="F115" s="61" t="str">
        <f>IF('3 回転'!D31="","",'3 回転'!D31)</f>
        <v/>
      </c>
      <c r="G115" s="66"/>
      <c r="H115" s="61" t="str">
        <f>IF('3 回転'!F31="","",'3 回転'!F31)</f>
        <v/>
      </c>
      <c r="I115" s="313"/>
      <c r="J115" s="314"/>
      <c r="K115" s="311"/>
      <c r="L115" s="312"/>
      <c r="M115" s="314"/>
      <c r="N115" s="313"/>
      <c r="O115" s="61" t="str">
        <f>IF('3 回転'!K31="","",'3 回転'!K31)</f>
        <v/>
      </c>
      <c r="P115" s="66"/>
      <c r="Q115" s="63" t="str">
        <f>IF('3 回転'!M31="","",'3 回転'!M31)</f>
        <v/>
      </c>
      <c r="R115" s="313"/>
      <c r="S115" s="314"/>
      <c r="T115" s="311"/>
      <c r="U115" s="312"/>
      <c r="V115" s="314"/>
      <c r="W115" s="313"/>
      <c r="X115" s="61" t="str">
        <f>IF('3 回転'!R31="","",'3 回転'!R31)</f>
        <v/>
      </c>
      <c r="Y115" s="66"/>
      <c r="Z115" s="63" t="str">
        <f>IF('3 回転'!T31="","",'3 回転'!T31)</f>
        <v/>
      </c>
      <c r="AA115" s="313"/>
      <c r="AB115" s="314"/>
      <c r="AC115" s="311"/>
      <c r="AD115" s="44"/>
      <c r="AE115" s="44"/>
    </row>
    <row r="116" spans="1:31" s="30" customFormat="1" ht="8.1" customHeight="1" x14ac:dyDescent="0.15">
      <c r="A116" s="44"/>
      <c r="B116" s="44"/>
      <c r="C116" s="312" t="str">
        <f>IF(メンバーチェンジ!C15="","","[メンチェン前："&amp;オーダー!C27&amp;"]")</f>
        <v/>
      </c>
      <c r="D116" s="66" t="str">
        <f>IF('3 回転'!C33="","",'3 回転'!C33)</f>
        <v/>
      </c>
      <c r="E116" s="313"/>
      <c r="F116" s="63" t="str">
        <f>IF('3 回転'!D32="","",'3 回転'!D32)</f>
        <v/>
      </c>
      <c r="G116" s="66" t="str">
        <f>IF(F40="","","-")</f>
        <v/>
      </c>
      <c r="H116" s="63" t="str">
        <f>IF('3 回転'!F32="","",'3 回転'!F32)</f>
        <v/>
      </c>
      <c r="I116" s="313"/>
      <c r="J116" s="66" t="str">
        <f>IF('3 回転'!G33="","",'3 回転'!G33)</f>
        <v/>
      </c>
      <c r="K116" s="311" t="str">
        <f>IF(メンバーチェンジ!E15="","","[メンチェン前："&amp;オーダー!E27&amp;"]")</f>
        <v/>
      </c>
      <c r="L116" s="312" t="str">
        <f>IF(メンバーチェンジ!F15="","","[メンチェン前："&amp;オーダー!F27&amp;"]")</f>
        <v/>
      </c>
      <c r="M116" s="66" t="str">
        <f>IF('3 回転'!J33="","",'3 回転'!J33)</f>
        <v/>
      </c>
      <c r="N116" s="313"/>
      <c r="O116" s="63" t="str">
        <f>IF('3 回転'!K32="","",'3 回転'!K32)</f>
        <v/>
      </c>
      <c r="P116" s="66" t="str">
        <f>IF(O40="","","-")</f>
        <v/>
      </c>
      <c r="Q116" s="63" t="str">
        <f>IF('3 回転'!M32="","",'3 回転'!M32)</f>
        <v/>
      </c>
      <c r="R116" s="313"/>
      <c r="S116" s="66" t="str">
        <f>IF('3 回転'!N33="","",'3 回転'!N33)</f>
        <v/>
      </c>
      <c r="T116" s="311" t="str">
        <f>IF(メンバーチェンジ!H15="","","[メンチェン前："&amp;オーダー!H27&amp;"]")</f>
        <v/>
      </c>
      <c r="U116" s="312" t="str">
        <f>IF(メンバーチェンジ!I15="","","[メンチェン前："&amp;オーダー!I27&amp;"]")</f>
        <v/>
      </c>
      <c r="V116" s="66" t="str">
        <f>IF('3 回転'!Q33="","",'3 回転'!Q33)</f>
        <v/>
      </c>
      <c r="W116" s="313"/>
      <c r="X116" s="63" t="str">
        <f>IF('3 回転'!R32="","",'3 回転'!R32)</f>
        <v/>
      </c>
      <c r="Y116" s="66" t="str">
        <f>IF(X40="","","-")</f>
        <v/>
      </c>
      <c r="Z116" s="63" t="str">
        <f>IF('3 回転'!T32="","",'3 回転'!T32)</f>
        <v/>
      </c>
      <c r="AA116" s="313"/>
      <c r="AB116" s="66" t="str">
        <f>IF('3 回転'!U33="","",'3 回転'!U33)</f>
        <v/>
      </c>
      <c r="AC116" s="311" t="str">
        <f>IF(メンバーチェンジ!K15="","","[メンチェン前："&amp;オーダー!K27&amp;"]")</f>
        <v/>
      </c>
      <c r="AD116" s="44"/>
      <c r="AE116" s="44"/>
    </row>
    <row r="117" spans="1:31" s="30" customFormat="1" ht="5.25" customHeight="1" x14ac:dyDescent="0.15">
      <c r="A117" s="44"/>
      <c r="B117" s="44"/>
      <c r="C117" s="312"/>
      <c r="D117" s="29"/>
      <c r="E117" s="313"/>
      <c r="F117" s="61" t="str">
        <f>IF('3 回転'!D33="","",'3 回転'!D33)</f>
        <v/>
      </c>
      <c r="G117" s="66"/>
      <c r="H117" s="61" t="str">
        <f>IF('3 回転'!F33="","",'3 回転'!F33)</f>
        <v/>
      </c>
      <c r="I117" s="313"/>
      <c r="J117" s="29"/>
      <c r="K117" s="311"/>
      <c r="L117" s="312"/>
      <c r="M117" s="29"/>
      <c r="N117" s="313"/>
      <c r="O117" s="61" t="str">
        <f>IF('3 回転'!K33="","",'3 回転'!K33)</f>
        <v/>
      </c>
      <c r="P117" s="66"/>
      <c r="Q117" s="63" t="str">
        <f>IF('3 回転'!M33="","",'3 回転'!M33)</f>
        <v/>
      </c>
      <c r="R117" s="313"/>
      <c r="S117" s="29"/>
      <c r="T117" s="311"/>
      <c r="U117" s="312"/>
      <c r="V117" s="29"/>
      <c r="W117" s="313"/>
      <c r="X117" s="61" t="str">
        <f>IF('3 回転'!R33="","",'3 回転'!R33)</f>
        <v/>
      </c>
      <c r="Y117" s="66"/>
      <c r="Z117" s="63" t="str">
        <f>IF('3 回転'!T33="","",'3 回転'!T33)</f>
        <v/>
      </c>
      <c r="AA117" s="313"/>
      <c r="AB117" s="29"/>
      <c r="AC117" s="311"/>
      <c r="AD117" s="44"/>
      <c r="AE117" s="44"/>
    </row>
    <row r="118" spans="1:31" s="30" customFormat="1" ht="7.5" customHeight="1" thickBot="1" x14ac:dyDescent="0.2">
      <c r="A118" s="44"/>
      <c r="B118" s="44"/>
      <c r="C118" s="36"/>
      <c r="D118" s="37"/>
      <c r="E118" s="38"/>
      <c r="F118" s="39"/>
      <c r="G118" s="39"/>
      <c r="H118" s="39"/>
      <c r="I118" s="38"/>
      <c r="J118" s="37"/>
      <c r="K118" s="40"/>
      <c r="L118" s="36"/>
      <c r="M118" s="37"/>
      <c r="N118" s="38"/>
      <c r="O118" s="39"/>
      <c r="P118" s="39"/>
      <c r="Q118" s="39"/>
      <c r="R118" s="38"/>
      <c r="S118" s="37"/>
      <c r="T118" s="40"/>
      <c r="U118" s="36"/>
      <c r="V118" s="37"/>
      <c r="W118" s="38"/>
      <c r="X118" s="39"/>
      <c r="Y118" s="39"/>
      <c r="Z118" s="39"/>
      <c r="AA118" s="38"/>
      <c r="AB118" s="37"/>
      <c r="AC118" s="40"/>
      <c r="AD118" s="44"/>
      <c r="AE118" s="44"/>
    </row>
    <row r="119" spans="1:31" s="30" customFormat="1" ht="9" customHeight="1" x14ac:dyDescent="0.15">
      <c r="A119" s="44"/>
      <c r="B119" s="44"/>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44"/>
      <c r="AE119" s="44"/>
    </row>
    <row r="120" spans="1:31" s="30" customFormat="1" ht="21" x14ac:dyDescent="0.15">
      <c r="A120" s="44"/>
      <c r="B120" s="44"/>
      <c r="C120" s="317" t="str">
        <f>基本情報!A2&amp;基本情報!C2&amp;基本情報!D2&amp;" ("&amp;基本情報!C4&amp;基本情報!D4&amp;"部"&amp;基本情報!F4&amp;") "&amp;"NO.2"</f>
        <v>関東大学バドミントンリーグ戦 (部) NO.2</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44"/>
      <c r="AE120" s="44"/>
    </row>
    <row r="121" spans="1:31" s="30" customFormat="1" ht="9" customHeight="1" x14ac:dyDescent="0.15">
      <c r="A121" s="44"/>
      <c r="B121" s="44"/>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44"/>
      <c r="AE121" s="44"/>
    </row>
    <row r="122" spans="1:31" s="30" customFormat="1" ht="3.75" customHeight="1" thickBot="1" x14ac:dyDescent="0.2">
      <c r="A122" s="44"/>
      <c r="B122" s="44"/>
      <c r="C122" s="63"/>
      <c r="D122" s="29"/>
      <c r="F122" s="31"/>
      <c r="G122" s="31"/>
      <c r="H122" s="31"/>
      <c r="J122" s="29"/>
      <c r="K122" s="63"/>
      <c r="L122" s="63"/>
      <c r="M122" s="29"/>
      <c r="O122" s="31"/>
      <c r="P122" s="31"/>
      <c r="Q122" s="31"/>
      <c r="S122" s="29"/>
      <c r="T122" s="63"/>
      <c r="U122" s="63"/>
      <c r="V122" s="29"/>
      <c r="X122" s="31"/>
      <c r="Y122" s="31"/>
      <c r="Z122" s="31"/>
      <c r="AB122" s="29"/>
      <c r="AC122" s="63"/>
      <c r="AD122" s="44"/>
      <c r="AE122" s="44"/>
    </row>
    <row r="123" spans="1:31" s="30" customFormat="1" ht="15" customHeight="1" x14ac:dyDescent="0.15">
      <c r="A123" s="44"/>
      <c r="B123" s="44"/>
      <c r="C123" s="319">
        <f>'4 回転'!B2</f>
        <v>0</v>
      </c>
      <c r="D123" s="320"/>
      <c r="E123" s="315">
        <f>IF('4 回転'!D2="","",'4 回転'!D2)</f>
        <v>0</v>
      </c>
      <c r="F123" s="315"/>
      <c r="G123" s="34" t="s">
        <v>27</v>
      </c>
      <c r="H123" s="315">
        <f>IF('4 回転'!F2="","",'4 回転'!F2)</f>
        <v>0</v>
      </c>
      <c r="I123" s="315"/>
      <c r="J123" s="320">
        <f>'4 回転'!H2</f>
        <v>0</v>
      </c>
      <c r="K123" s="322"/>
      <c r="L123" s="319">
        <f>'4 回転'!I2</f>
        <v>0</v>
      </c>
      <c r="M123" s="320"/>
      <c r="N123" s="315">
        <f>IF('4 回転'!K2="","",'4 回転'!K2)</f>
        <v>0</v>
      </c>
      <c r="O123" s="315"/>
      <c r="P123" s="34" t="s">
        <v>27</v>
      </c>
      <c r="Q123" s="315">
        <f>IF('4 回転'!M2="","",'4 回転'!M2)</f>
        <v>0</v>
      </c>
      <c r="R123" s="315"/>
      <c r="S123" s="320">
        <f>'4 回転'!O2</f>
        <v>0</v>
      </c>
      <c r="T123" s="322"/>
      <c r="U123" s="319">
        <f>'4 回転'!P2</f>
        <v>0</v>
      </c>
      <c r="V123" s="320"/>
      <c r="W123" s="315">
        <f>IF('4 回転'!R2="","",'4 回転'!R2)</f>
        <v>0</v>
      </c>
      <c r="X123" s="315"/>
      <c r="Y123" s="34" t="s">
        <v>27</v>
      </c>
      <c r="Z123" s="315">
        <f>IF('4 回転'!T2="","",'4 回転'!T2)</f>
        <v>0</v>
      </c>
      <c r="AA123" s="315"/>
      <c r="AB123" s="320">
        <f>'4 回転'!V2</f>
        <v>0</v>
      </c>
      <c r="AC123" s="322"/>
      <c r="AD123" s="44"/>
      <c r="AE123" s="44"/>
    </row>
    <row r="124" spans="1:31" s="31" customFormat="1" ht="7.5" customHeight="1" x14ac:dyDescent="0.15">
      <c r="A124" s="44"/>
      <c r="B124" s="44"/>
      <c r="C124" s="312"/>
      <c r="D124" s="321"/>
      <c r="E124" s="316" t="str">
        <f>IF('4 回転'!D3="","",'4 回転'!D3)</f>
        <v/>
      </c>
      <c r="F124" s="316"/>
      <c r="G124" s="61"/>
      <c r="H124" s="316" t="str">
        <f>IF('4 回転'!F3="","",'4 回転'!F3)</f>
        <v/>
      </c>
      <c r="I124" s="316"/>
      <c r="J124" s="321"/>
      <c r="K124" s="311"/>
      <c r="L124" s="312"/>
      <c r="M124" s="321"/>
      <c r="N124" s="316" t="str">
        <f>IF('4 回転'!K3="","",'4 回転'!K3)</f>
        <v/>
      </c>
      <c r="O124" s="316"/>
      <c r="P124" s="61"/>
      <c r="Q124" s="316" t="str">
        <f>IF('4 回転'!M3="","",'4 回転'!M3)</f>
        <v/>
      </c>
      <c r="R124" s="316"/>
      <c r="S124" s="321"/>
      <c r="T124" s="311"/>
      <c r="U124" s="312"/>
      <c r="V124" s="321"/>
      <c r="W124" s="316" t="str">
        <f>IF('4 回転'!R3="","",'4 回転'!R3)</f>
        <v/>
      </c>
      <c r="X124" s="316"/>
      <c r="Y124" s="61"/>
      <c r="Z124" s="316" t="str">
        <f>IF('4 回転'!T3="","",'4 回転'!T3)</f>
        <v/>
      </c>
      <c r="AA124" s="316"/>
      <c r="AB124" s="321"/>
      <c r="AC124" s="311"/>
      <c r="AD124" s="44"/>
      <c r="AE124" s="44"/>
    </row>
    <row r="125" spans="1:31" s="30" customFormat="1" ht="5.25" customHeight="1" x14ac:dyDescent="0.15">
      <c r="A125" s="44"/>
      <c r="B125" s="44"/>
      <c r="C125" s="41"/>
      <c r="D125" s="29"/>
      <c r="E125" s="313"/>
      <c r="F125" s="61"/>
      <c r="G125" s="66"/>
      <c r="H125" s="61"/>
      <c r="I125" s="313"/>
      <c r="J125" s="29"/>
      <c r="K125" s="42"/>
      <c r="L125" s="41"/>
      <c r="M125" s="29"/>
      <c r="N125" s="313"/>
      <c r="O125" s="61"/>
      <c r="P125" s="66"/>
      <c r="Q125" s="61"/>
      <c r="R125" s="313"/>
      <c r="S125" s="29"/>
      <c r="T125" s="42"/>
      <c r="U125" s="41"/>
      <c r="V125" s="29"/>
      <c r="W125" s="313"/>
      <c r="X125" s="61"/>
      <c r="Y125" s="66"/>
      <c r="Z125" s="61"/>
      <c r="AA125" s="313"/>
      <c r="AB125" s="29"/>
      <c r="AC125" s="42"/>
      <c r="AD125" s="44"/>
      <c r="AE125" s="44"/>
    </row>
    <row r="126" spans="1:31" s="30" customFormat="1" ht="9.75" customHeight="1" x14ac:dyDescent="0.15">
      <c r="A126" s="44"/>
      <c r="B126" s="44"/>
      <c r="C126" s="41"/>
      <c r="D126" s="29"/>
      <c r="E126" s="313"/>
      <c r="F126" s="63" t="str">
        <f>IF('4 回転'!D4="","",'4 回転'!D4)</f>
        <v/>
      </c>
      <c r="G126" s="66" t="str">
        <f>IF(F8="","","-")</f>
        <v/>
      </c>
      <c r="H126" s="63" t="str">
        <f>IF('4 回転'!F4="","",'4 回転'!F4)</f>
        <v/>
      </c>
      <c r="I126" s="313"/>
      <c r="J126" s="29"/>
      <c r="K126" s="42"/>
      <c r="L126" s="41"/>
      <c r="M126" s="29"/>
      <c r="N126" s="313"/>
      <c r="O126" s="63" t="str">
        <f>IF('4 回転'!K4="","",'4 回転'!K4)</f>
        <v/>
      </c>
      <c r="P126" s="66" t="str">
        <f>IF(O8="","","-")</f>
        <v/>
      </c>
      <c r="Q126" s="63" t="str">
        <f>IF('4 回転'!M4="","",'4 回転'!M4)</f>
        <v/>
      </c>
      <c r="R126" s="313"/>
      <c r="S126" s="29"/>
      <c r="T126" s="42"/>
      <c r="U126" s="41"/>
      <c r="V126" s="29"/>
      <c r="W126" s="313"/>
      <c r="X126" s="63" t="str">
        <f>IF('4 回転'!R4="","",'4 回転'!R4)</f>
        <v/>
      </c>
      <c r="Y126" s="66" t="str">
        <f>IF(X8="","","-")</f>
        <v/>
      </c>
      <c r="Z126" s="63" t="str">
        <f>IF('4 回転'!T4="","",'4 回転'!T4)</f>
        <v/>
      </c>
      <c r="AA126" s="313"/>
      <c r="AB126" s="29"/>
      <c r="AC126" s="42"/>
      <c r="AD126" s="44"/>
      <c r="AE126" s="44"/>
    </row>
    <row r="127" spans="1:31" s="30" customFormat="1" ht="5.25" customHeight="1" x14ac:dyDescent="0.15">
      <c r="A127" s="44"/>
      <c r="B127" s="44"/>
      <c r="C127" s="312" t="str">
        <f>IF('4 回転'!B4="","",'4 回転'!B4)</f>
        <v/>
      </c>
      <c r="D127" s="314" t="str">
        <f>IF('4 回転'!C4="","",'4 回転'!C4)</f>
        <v/>
      </c>
      <c r="E127" s="313"/>
      <c r="F127" s="61" t="str">
        <f>IF('4 回転'!D5="","",'4 回転'!D5)</f>
        <v/>
      </c>
      <c r="G127" s="66"/>
      <c r="H127" s="61" t="str">
        <f>IF('4 回転'!F5="","",'4 回転'!F5)</f>
        <v/>
      </c>
      <c r="I127" s="313"/>
      <c r="J127" s="314" t="str">
        <f>IF('4 回転'!G4="","",'4 回転'!G4)</f>
        <v/>
      </c>
      <c r="K127" s="311" t="str">
        <f>IF('4 回転'!H4="","",'4 回転'!H4)</f>
        <v/>
      </c>
      <c r="L127" s="312" t="str">
        <f>IF('4 回転'!I4="","",'4 回転'!I4)</f>
        <v/>
      </c>
      <c r="M127" s="314" t="str">
        <f>IF('4 回転'!J4="","",'4 回転'!J4)</f>
        <v/>
      </c>
      <c r="N127" s="313"/>
      <c r="O127" s="61" t="str">
        <f>IF('4 回転'!K5="","",'4 回転'!K5)</f>
        <v/>
      </c>
      <c r="P127" s="66"/>
      <c r="Q127" s="61" t="str">
        <f>IF('4 回転'!M5="","",'4 回転'!M5)</f>
        <v/>
      </c>
      <c r="R127" s="313"/>
      <c r="S127" s="314" t="str">
        <f>IF('4 回転'!N4="","",'4 回転'!N4)</f>
        <v/>
      </c>
      <c r="T127" s="311" t="str">
        <f>IF('4 回転'!O4="","",'4 回転'!O4)</f>
        <v/>
      </c>
      <c r="U127" s="312" t="str">
        <f>IF('4 回転'!P4="","",'4 回転'!P4)</f>
        <v/>
      </c>
      <c r="V127" s="314" t="str">
        <f>IF('4 回転'!Q4="","",'4 回転'!Q4)</f>
        <v/>
      </c>
      <c r="W127" s="313"/>
      <c r="X127" s="61" t="str">
        <f>IF('4 回転'!R5="","",'4 回転'!R5)</f>
        <v/>
      </c>
      <c r="Y127" s="66"/>
      <c r="Z127" s="61" t="str">
        <f>IF('4 回転'!T5="","",'4 回転'!T5)</f>
        <v/>
      </c>
      <c r="AA127" s="313"/>
      <c r="AB127" s="314" t="str">
        <f>IF('4 回転'!U4="","",'4 回転'!U4)</f>
        <v/>
      </c>
      <c r="AC127" s="311" t="str">
        <f>IF('4 回転'!V4="","",'4 回転'!V4)</f>
        <v/>
      </c>
      <c r="AD127" s="44"/>
      <c r="AE127" s="44"/>
    </row>
    <row r="128" spans="1:31" s="30" customFormat="1" ht="9.75" customHeight="1" x14ac:dyDescent="0.15">
      <c r="A128" s="44"/>
      <c r="B128" s="44"/>
      <c r="C128" s="312"/>
      <c r="D128" s="314"/>
      <c r="E128" s="313"/>
      <c r="F128" s="63" t="str">
        <f>IF('4 回転'!D6="","",'4 回転'!D6)</f>
        <v/>
      </c>
      <c r="G128" s="66" t="str">
        <f>IF(F10="","","-")</f>
        <v/>
      </c>
      <c r="H128" s="63" t="str">
        <f>IF('4 回転'!F6="","",'4 回転'!F6)</f>
        <v/>
      </c>
      <c r="I128" s="313"/>
      <c r="J128" s="314"/>
      <c r="K128" s="311"/>
      <c r="L128" s="312"/>
      <c r="M128" s="314"/>
      <c r="N128" s="313"/>
      <c r="O128" s="63" t="str">
        <f>IF('4 回転'!K6="","",'4 回転'!K6)</f>
        <v/>
      </c>
      <c r="P128" s="66" t="str">
        <f>IF(O10="","","-")</f>
        <v/>
      </c>
      <c r="Q128" s="63" t="str">
        <f>IF('4 回転'!M6="","",'4 回転'!M6)</f>
        <v/>
      </c>
      <c r="R128" s="313"/>
      <c r="S128" s="314"/>
      <c r="T128" s="311"/>
      <c r="U128" s="312"/>
      <c r="V128" s="314"/>
      <c r="W128" s="313"/>
      <c r="X128" s="63" t="str">
        <f>IF('4 回転'!R6="","",'4 回転'!R6)</f>
        <v/>
      </c>
      <c r="Y128" s="66" t="str">
        <f>IF(X10="","","-")</f>
        <v/>
      </c>
      <c r="Z128" s="63" t="str">
        <f>IF('4 回転'!T6="","",'4 回転'!T6)</f>
        <v/>
      </c>
      <c r="AA128" s="313"/>
      <c r="AB128" s="314"/>
      <c r="AC128" s="311"/>
      <c r="AD128" s="44"/>
      <c r="AE128" s="44"/>
    </row>
    <row r="129" spans="1:31" s="30" customFormat="1" ht="5.25" customHeight="1" x14ac:dyDescent="0.15">
      <c r="A129" s="44"/>
      <c r="B129" s="44"/>
      <c r="C129" s="312"/>
      <c r="D129" s="314"/>
      <c r="E129" s="313"/>
      <c r="F129" s="61" t="str">
        <f>IF('4 回転'!D7="","",'4 回転'!D7)</f>
        <v/>
      </c>
      <c r="G129" s="66"/>
      <c r="H129" s="61" t="str">
        <f>IF('4 回転'!F7="","",'4 回転'!F7)</f>
        <v/>
      </c>
      <c r="I129" s="313"/>
      <c r="J129" s="314"/>
      <c r="K129" s="311"/>
      <c r="L129" s="312"/>
      <c r="M129" s="314"/>
      <c r="N129" s="313"/>
      <c r="O129" s="61" t="str">
        <f>IF('4 回転'!K7="","",'4 回転'!K7)</f>
        <v/>
      </c>
      <c r="P129" s="66"/>
      <c r="Q129" s="61" t="str">
        <f>IF('4 回転'!M7="","",'4 回転'!M7)</f>
        <v/>
      </c>
      <c r="R129" s="313"/>
      <c r="S129" s="314"/>
      <c r="T129" s="311"/>
      <c r="U129" s="312"/>
      <c r="V129" s="314"/>
      <c r="W129" s="313"/>
      <c r="X129" s="61" t="str">
        <f>IF('4 回転'!R7="","",'4 回転'!R7)</f>
        <v/>
      </c>
      <c r="Y129" s="66"/>
      <c r="Z129" s="61" t="str">
        <f>IF('4 回転'!T7="","",'4 回転'!T7)</f>
        <v/>
      </c>
      <c r="AA129" s="313"/>
      <c r="AB129" s="314"/>
      <c r="AC129" s="311"/>
      <c r="AD129" s="44"/>
      <c r="AE129" s="44"/>
    </row>
    <row r="130" spans="1:31" s="30" customFormat="1" ht="9.75" customHeight="1" x14ac:dyDescent="0.15">
      <c r="A130" s="44"/>
      <c r="B130" s="44"/>
      <c r="C130" s="41"/>
      <c r="D130" s="66" t="str">
        <f>IF('4 回転'!C9="","",'4 回転'!C9)</f>
        <v/>
      </c>
      <c r="E130" s="313"/>
      <c r="F130" s="63" t="str">
        <f>IF('4 回転'!D8="","",'4 回転'!D8)</f>
        <v/>
      </c>
      <c r="G130" s="66" t="str">
        <f>IF(F12="","","-")</f>
        <v/>
      </c>
      <c r="H130" s="63" t="str">
        <f>IF('4 回転'!F8="","",'4 回転'!F8)</f>
        <v/>
      </c>
      <c r="I130" s="313"/>
      <c r="J130" s="66" t="str">
        <f>IF('4 回転'!G9="","",'4 回転'!G9)</f>
        <v/>
      </c>
      <c r="K130" s="42"/>
      <c r="L130" s="41"/>
      <c r="M130" s="66" t="str">
        <f>IF('4 回転'!J9="","",'4 回転'!J9)</f>
        <v/>
      </c>
      <c r="N130" s="313"/>
      <c r="O130" s="63" t="str">
        <f>IF('4 回転'!K8="","",'4 回転'!K8)</f>
        <v/>
      </c>
      <c r="P130" s="66" t="str">
        <f>IF(O12="","","-")</f>
        <v/>
      </c>
      <c r="Q130" s="63" t="str">
        <f>IF('4 回転'!M8="","",'4 回転'!M8)</f>
        <v/>
      </c>
      <c r="R130" s="313"/>
      <c r="S130" s="66" t="str">
        <f>IF('4 回転'!N9="","",'4 回転'!N9)</f>
        <v/>
      </c>
      <c r="T130" s="42"/>
      <c r="U130" s="41"/>
      <c r="V130" s="66" t="str">
        <f>IF('4 回転'!Q9="","",'4 回転'!Q9)</f>
        <v/>
      </c>
      <c r="W130" s="313"/>
      <c r="X130" s="63" t="str">
        <f>IF('4 回転'!R8="","",'4 回転'!R8)</f>
        <v/>
      </c>
      <c r="Y130" s="66" t="str">
        <f>IF(X12="","","-")</f>
        <v/>
      </c>
      <c r="Z130" s="63" t="str">
        <f>IF('4 回転'!T8="","",'4 回転'!T8)</f>
        <v/>
      </c>
      <c r="AA130" s="313"/>
      <c r="AB130" s="66" t="str">
        <f>IF('4 回転'!U9="","",'4 回転'!U9)</f>
        <v/>
      </c>
      <c r="AC130" s="42"/>
      <c r="AD130" s="44"/>
      <c r="AE130" s="44"/>
    </row>
    <row r="131" spans="1:31" s="30" customFormat="1" ht="5.25" customHeight="1" x14ac:dyDescent="0.15">
      <c r="A131" s="44"/>
      <c r="B131" s="44"/>
      <c r="C131" s="41"/>
      <c r="D131" s="66"/>
      <c r="E131" s="313"/>
      <c r="F131" s="61" t="str">
        <f>IF('4 回転'!D9="","",'4 回転'!D9)</f>
        <v/>
      </c>
      <c r="G131" s="66"/>
      <c r="H131" s="61" t="str">
        <f>IF('4 回転'!F9="","",'4 回転'!F9)</f>
        <v/>
      </c>
      <c r="I131" s="313"/>
      <c r="J131" s="29"/>
      <c r="K131" s="42"/>
      <c r="L131" s="41"/>
      <c r="M131" s="29"/>
      <c r="N131" s="313"/>
      <c r="O131" s="61" t="str">
        <f>IF('4 回転'!K9="","",'4 回転'!K9)</f>
        <v/>
      </c>
      <c r="P131" s="66"/>
      <c r="Q131" s="61"/>
      <c r="R131" s="313"/>
      <c r="S131" s="29"/>
      <c r="T131" s="42"/>
      <c r="U131" s="41"/>
      <c r="V131" s="29"/>
      <c r="W131" s="313"/>
      <c r="X131" s="61" t="str">
        <f>IF('4 回転'!R9="","",'4 回転'!R9)</f>
        <v/>
      </c>
      <c r="Y131" s="66"/>
      <c r="Z131" s="61"/>
      <c r="AA131" s="313"/>
      <c r="AB131" s="29"/>
      <c r="AC131" s="42"/>
      <c r="AD131" s="44"/>
      <c r="AE131" s="44"/>
    </row>
    <row r="132" spans="1:31" s="30" customFormat="1" ht="5.25" customHeight="1" x14ac:dyDescent="0.15">
      <c r="A132" s="44"/>
      <c r="B132" s="44"/>
      <c r="C132" s="41"/>
      <c r="D132" s="66"/>
      <c r="E132" s="313"/>
      <c r="F132" s="61"/>
      <c r="G132" s="66"/>
      <c r="H132" s="61"/>
      <c r="I132" s="313"/>
      <c r="J132" s="29"/>
      <c r="K132" s="42"/>
      <c r="L132" s="41"/>
      <c r="M132" s="29"/>
      <c r="N132" s="313"/>
      <c r="O132" s="61"/>
      <c r="P132" s="66"/>
      <c r="Q132" s="61"/>
      <c r="R132" s="313"/>
      <c r="S132" s="29"/>
      <c r="T132" s="42"/>
      <c r="U132" s="41"/>
      <c r="V132" s="29"/>
      <c r="W132" s="313"/>
      <c r="X132" s="61"/>
      <c r="Y132" s="66"/>
      <c r="Z132" s="61"/>
      <c r="AA132" s="313"/>
      <c r="AB132" s="29"/>
      <c r="AC132" s="42"/>
      <c r="AD132" s="44"/>
      <c r="AE132" s="44"/>
    </row>
    <row r="133" spans="1:31" s="30" customFormat="1" ht="9.75" customHeight="1" x14ac:dyDescent="0.15">
      <c r="A133" s="44"/>
      <c r="B133" s="44"/>
      <c r="C133" s="41"/>
      <c r="D133" s="29"/>
      <c r="E133" s="313"/>
      <c r="F133" s="63" t="str">
        <f>IF('4 回転'!D10="","",'4 回転'!D10)</f>
        <v/>
      </c>
      <c r="G133" s="66" t="str">
        <f>IF(F15="","","-")</f>
        <v/>
      </c>
      <c r="H133" s="63" t="str">
        <f>IF('4 回転'!F10="","",'4 回転'!F10)</f>
        <v/>
      </c>
      <c r="I133" s="313"/>
      <c r="J133" s="29"/>
      <c r="K133" s="42"/>
      <c r="L133" s="41"/>
      <c r="M133" s="29"/>
      <c r="N133" s="313"/>
      <c r="O133" s="63" t="str">
        <f>IF('4 回転'!K10="","",'4 回転'!K10)</f>
        <v/>
      </c>
      <c r="P133" s="66" t="str">
        <f>IF(O15="","","-")</f>
        <v/>
      </c>
      <c r="Q133" s="63" t="str">
        <f>IF('4 回転'!M10="","",'4 回転'!M10)</f>
        <v/>
      </c>
      <c r="R133" s="313"/>
      <c r="S133" s="29"/>
      <c r="T133" s="42"/>
      <c r="U133" s="41"/>
      <c r="V133" s="29"/>
      <c r="W133" s="313"/>
      <c r="X133" s="63" t="str">
        <f>IF('4 回転'!R10="","",'4 回転'!R10)</f>
        <v/>
      </c>
      <c r="Y133" s="66" t="str">
        <f>IF(X15="","","-")</f>
        <v/>
      </c>
      <c r="Z133" s="63" t="str">
        <f>IF('4 回転'!T10="","",'4 回転'!T10)</f>
        <v/>
      </c>
      <c r="AA133" s="313"/>
      <c r="AB133" s="29"/>
      <c r="AC133" s="42"/>
      <c r="AD133" s="44"/>
      <c r="AE133" s="44"/>
    </row>
    <row r="134" spans="1:31" s="30" customFormat="1" ht="5.25" customHeight="1" x14ac:dyDescent="0.15">
      <c r="A134" s="44"/>
      <c r="B134" s="44"/>
      <c r="C134" s="312" t="str">
        <f>IF('4 回転'!B10="","",'4 回転'!B10)</f>
        <v/>
      </c>
      <c r="D134" s="314" t="str">
        <f>IF('4 回転'!C10="","",'4 回転'!C10)</f>
        <v/>
      </c>
      <c r="E134" s="313"/>
      <c r="F134" s="61" t="str">
        <f>IF('4 回転'!D11="","",'4 回転'!D11)</f>
        <v/>
      </c>
      <c r="G134" s="66"/>
      <c r="H134" s="61" t="str">
        <f>IF('4 回転'!F11="","",'4 回転'!F11)</f>
        <v/>
      </c>
      <c r="I134" s="313"/>
      <c r="J134" s="314" t="str">
        <f>IF('4 回転'!G10="","",'4 回転'!G10)</f>
        <v/>
      </c>
      <c r="K134" s="311" t="str">
        <f>IF('4 回転'!H10="","",'4 回転'!H10)</f>
        <v/>
      </c>
      <c r="L134" s="312" t="str">
        <f>IF('4 回転'!I10="","",'4 回転'!I10)</f>
        <v/>
      </c>
      <c r="M134" s="314" t="str">
        <f>IF('4 回転'!J10="","",'4 回転'!J10)</f>
        <v/>
      </c>
      <c r="N134" s="313"/>
      <c r="O134" s="61" t="str">
        <f>IF('4 回転'!K11="","",'4 回転'!K11)</f>
        <v/>
      </c>
      <c r="P134" s="66"/>
      <c r="Q134" s="61" t="str">
        <f>IF('4 回転'!M11="","",'4 回転'!M11)</f>
        <v/>
      </c>
      <c r="R134" s="313"/>
      <c r="S134" s="314" t="str">
        <f>IF('4 回転'!N10="","",'4 回転'!N10)</f>
        <v/>
      </c>
      <c r="T134" s="311" t="str">
        <f>IF('4 回転'!O10="","",'4 回転'!O10)</f>
        <v/>
      </c>
      <c r="U134" s="312" t="str">
        <f>IF('4 回転'!P10="","",'4 回転'!P10)</f>
        <v/>
      </c>
      <c r="V134" s="314" t="str">
        <f>IF('4 回転'!Q10="","",'4 回転'!Q10)</f>
        <v/>
      </c>
      <c r="W134" s="313"/>
      <c r="X134" s="61" t="str">
        <f>IF('4 回転'!R11="","",'4 回転'!R11)</f>
        <v/>
      </c>
      <c r="Y134" s="66"/>
      <c r="Z134" s="61" t="str">
        <f>IF('4 回転'!T11="","",'4 回転'!T11)</f>
        <v/>
      </c>
      <c r="AA134" s="313"/>
      <c r="AB134" s="314" t="str">
        <f>IF('4 回転'!U10="","",'4 回転'!U10)</f>
        <v/>
      </c>
      <c r="AC134" s="311" t="str">
        <f>IF('4 回転'!V10="","",'4 回転'!V10)</f>
        <v/>
      </c>
      <c r="AD134" s="44"/>
      <c r="AE134" s="44"/>
    </row>
    <row r="135" spans="1:31" s="30" customFormat="1" ht="9.75" customHeight="1" x14ac:dyDescent="0.15">
      <c r="A135" s="44"/>
      <c r="B135" s="44"/>
      <c r="C135" s="312"/>
      <c r="D135" s="314"/>
      <c r="E135" s="313"/>
      <c r="F135" s="63" t="str">
        <f>IF('4 回転'!D12="","",'4 回転'!D12)</f>
        <v/>
      </c>
      <c r="G135" s="66" t="str">
        <f>IF(F17="","","-")</f>
        <v/>
      </c>
      <c r="H135" s="63" t="str">
        <f>IF('4 回転'!F12="","",'4 回転'!F12)</f>
        <v/>
      </c>
      <c r="I135" s="313"/>
      <c r="J135" s="314"/>
      <c r="K135" s="311"/>
      <c r="L135" s="312"/>
      <c r="M135" s="314"/>
      <c r="N135" s="313"/>
      <c r="O135" s="63" t="str">
        <f>IF('4 回転'!K12="","",'4 回転'!K12)</f>
        <v/>
      </c>
      <c r="P135" s="66" t="str">
        <f>IF(O17="","","-")</f>
        <v/>
      </c>
      <c r="Q135" s="63" t="str">
        <f>IF('4 回転'!M12="","",'4 回転'!M12)</f>
        <v/>
      </c>
      <c r="R135" s="313"/>
      <c r="S135" s="314"/>
      <c r="T135" s="311"/>
      <c r="U135" s="312"/>
      <c r="V135" s="314"/>
      <c r="W135" s="313"/>
      <c r="X135" s="63" t="str">
        <f>IF('4 回転'!R12="","",'4 回転'!R12)</f>
        <v/>
      </c>
      <c r="Y135" s="66" t="str">
        <f>IF(X17="","","-")</f>
        <v/>
      </c>
      <c r="Z135" s="63" t="str">
        <f>IF('4 回転'!T12="","",'4 回転'!T12)</f>
        <v/>
      </c>
      <c r="AA135" s="313"/>
      <c r="AB135" s="314"/>
      <c r="AC135" s="311"/>
      <c r="AD135" s="44"/>
      <c r="AE135" s="44"/>
    </row>
    <row r="136" spans="1:31" s="30" customFormat="1" ht="5.25" customHeight="1" x14ac:dyDescent="0.15">
      <c r="A136" s="44"/>
      <c r="B136" s="44"/>
      <c r="C136" s="312"/>
      <c r="D136" s="314"/>
      <c r="E136" s="313"/>
      <c r="F136" s="61" t="str">
        <f>IF('4 回転'!D13="","",'4 回転'!D13)</f>
        <v/>
      </c>
      <c r="G136" s="66"/>
      <c r="H136" s="61" t="str">
        <f>IF('4 回転'!F13="","",'4 回転'!F13)</f>
        <v/>
      </c>
      <c r="I136" s="313"/>
      <c r="J136" s="314"/>
      <c r="K136" s="311"/>
      <c r="L136" s="312"/>
      <c r="M136" s="314"/>
      <c r="N136" s="313"/>
      <c r="O136" s="61" t="str">
        <f>IF('4 回転'!K13="","",'4 回転'!K13)</f>
        <v/>
      </c>
      <c r="P136" s="66"/>
      <c r="Q136" s="61" t="str">
        <f>IF('4 回転'!M13="","",'4 回転'!M13)</f>
        <v/>
      </c>
      <c r="R136" s="313"/>
      <c r="S136" s="314"/>
      <c r="T136" s="311"/>
      <c r="U136" s="312"/>
      <c r="V136" s="314"/>
      <c r="W136" s="313"/>
      <c r="X136" s="61" t="str">
        <f>IF('4 回転'!R13="","",'4 回転'!R13)</f>
        <v/>
      </c>
      <c r="Y136" s="66"/>
      <c r="Z136" s="61" t="str">
        <f>IF('4 回転'!T13="","",'4 回転'!T13)</f>
        <v/>
      </c>
      <c r="AA136" s="313"/>
      <c r="AB136" s="314"/>
      <c r="AC136" s="311"/>
      <c r="AD136" s="44"/>
      <c r="AE136" s="44"/>
    </row>
    <row r="137" spans="1:31" s="30" customFormat="1" ht="9.75" customHeight="1" x14ac:dyDescent="0.15">
      <c r="A137" s="44"/>
      <c r="B137" s="44"/>
      <c r="C137" s="41"/>
      <c r="D137" s="66" t="str">
        <f>IF('4 回転'!C15="","",'4 回転'!C15)</f>
        <v/>
      </c>
      <c r="E137" s="313"/>
      <c r="F137" s="63" t="str">
        <f>IF('4 回転'!D14="","",'4 回転'!D14)</f>
        <v/>
      </c>
      <c r="G137" s="66" t="str">
        <f>IF(F19="","","-")</f>
        <v/>
      </c>
      <c r="H137" s="63" t="str">
        <f>IF('4 回転'!F14="","",'4 回転'!F14)</f>
        <v/>
      </c>
      <c r="I137" s="313"/>
      <c r="J137" s="66" t="str">
        <f>IF('4 回転'!G15="","",'4 回転'!G15)</f>
        <v/>
      </c>
      <c r="K137" s="42"/>
      <c r="L137" s="41"/>
      <c r="M137" s="66" t="str">
        <f>IF('4 回転'!J15="","",'4 回転'!J15)</f>
        <v/>
      </c>
      <c r="N137" s="313"/>
      <c r="O137" s="63" t="str">
        <f>IF('4 回転'!K14="","",'4 回転'!K14)</f>
        <v/>
      </c>
      <c r="P137" s="66" t="str">
        <f>IF(O19="","","-")</f>
        <v/>
      </c>
      <c r="Q137" s="63" t="str">
        <f>IF('4 回転'!M14="","",'4 回転'!M14)</f>
        <v/>
      </c>
      <c r="R137" s="313"/>
      <c r="S137" s="66" t="str">
        <f>IF('4 回転'!N15="","",'4 回転'!N15)</f>
        <v/>
      </c>
      <c r="T137" s="42"/>
      <c r="U137" s="41"/>
      <c r="V137" s="66" t="str">
        <f>IF('4 回転'!Q15="","",'4 回転'!Q15)</f>
        <v/>
      </c>
      <c r="W137" s="313"/>
      <c r="X137" s="63" t="str">
        <f>IF('4 回転'!R14="","",'4 回転'!R14)</f>
        <v/>
      </c>
      <c r="Y137" s="66" t="str">
        <f>IF(X19="","","-")</f>
        <v/>
      </c>
      <c r="Z137" s="63" t="str">
        <f>IF('4 回転'!T14="","",'4 回転'!T14)</f>
        <v/>
      </c>
      <c r="AA137" s="313"/>
      <c r="AB137" s="66" t="str">
        <f>IF('4 回転'!U15="","",'4 回転'!U15)</f>
        <v/>
      </c>
      <c r="AC137" s="42"/>
      <c r="AD137" s="44"/>
      <c r="AE137" s="44"/>
    </row>
    <row r="138" spans="1:31" s="30" customFormat="1" ht="5.25" customHeight="1" x14ac:dyDescent="0.15">
      <c r="A138" s="44"/>
      <c r="B138" s="44"/>
      <c r="C138" s="41"/>
      <c r="D138" s="29"/>
      <c r="E138" s="313"/>
      <c r="F138" s="61" t="str">
        <f>IF('4 回転'!D15="","",'4 回転'!D15)</f>
        <v/>
      </c>
      <c r="G138" s="66"/>
      <c r="H138" s="61" t="str">
        <f>IF('4 回転'!F15="","",'4 回転'!F15)</f>
        <v/>
      </c>
      <c r="I138" s="313"/>
      <c r="J138" s="29"/>
      <c r="K138" s="42"/>
      <c r="L138" s="41"/>
      <c r="M138" s="29"/>
      <c r="N138" s="313"/>
      <c r="O138" s="61" t="str">
        <f>IF('4 回転'!K15="","",'4 回転'!K15)</f>
        <v/>
      </c>
      <c r="P138" s="66"/>
      <c r="Q138" s="61" t="str">
        <f>IF('4 回転'!M15="","",'4 回転'!M15)</f>
        <v/>
      </c>
      <c r="R138" s="313"/>
      <c r="S138" s="29"/>
      <c r="T138" s="42"/>
      <c r="U138" s="41"/>
      <c r="V138" s="29"/>
      <c r="W138" s="313"/>
      <c r="X138" s="61" t="str">
        <f>IF('4 回転'!R15="","",'4 回転'!R15)</f>
        <v/>
      </c>
      <c r="Y138" s="66"/>
      <c r="Z138" s="61" t="str">
        <f>IF('4 回転'!T15="","",'4 回転'!T15)</f>
        <v/>
      </c>
      <c r="AA138" s="313"/>
      <c r="AB138" s="29"/>
      <c r="AC138" s="42"/>
      <c r="AD138" s="44"/>
      <c r="AE138" s="44"/>
    </row>
    <row r="139" spans="1:31" s="30" customFormat="1" ht="5.25" customHeight="1" x14ac:dyDescent="0.15">
      <c r="A139" s="44"/>
      <c r="B139" s="44"/>
      <c r="C139" s="312" t="str">
        <f>IF('4 回転'!B16="","",'4 回転'!B16)</f>
        <v/>
      </c>
      <c r="D139" s="29"/>
      <c r="E139" s="313"/>
      <c r="F139" s="61"/>
      <c r="G139" s="66"/>
      <c r="H139" s="61"/>
      <c r="I139" s="313"/>
      <c r="J139" s="29"/>
      <c r="K139" s="311" t="str">
        <f>IF('4 回転'!H16="","",'4 回転'!H16)</f>
        <v/>
      </c>
      <c r="L139" s="312" t="str">
        <f>IF('4 回転'!I16="","",'4 回転'!I16)</f>
        <v/>
      </c>
      <c r="M139" s="29"/>
      <c r="N139" s="313"/>
      <c r="O139" s="61"/>
      <c r="P139" s="66"/>
      <c r="Q139" s="61"/>
      <c r="R139" s="313"/>
      <c r="S139" s="29"/>
      <c r="T139" s="311" t="str">
        <f>IF('4 回転'!O16="","",'4 回転'!O16)</f>
        <v/>
      </c>
      <c r="U139" s="312" t="str">
        <f>IF('4 回転'!P16="","",'4 回転'!P16)</f>
        <v/>
      </c>
      <c r="V139" s="29"/>
      <c r="W139" s="313"/>
      <c r="X139" s="61"/>
      <c r="Y139" s="66"/>
      <c r="Z139" s="61"/>
      <c r="AA139" s="313"/>
      <c r="AB139" s="29"/>
      <c r="AC139" s="311" t="str">
        <f>IF('4 回転'!V16="","",'4 回転'!V16)</f>
        <v/>
      </c>
      <c r="AD139" s="44"/>
      <c r="AE139" s="44"/>
    </row>
    <row r="140" spans="1:31" s="30" customFormat="1" ht="9.75" customHeight="1" x14ac:dyDescent="0.15">
      <c r="A140" s="44"/>
      <c r="B140" s="44"/>
      <c r="C140" s="312"/>
      <c r="D140" s="29"/>
      <c r="E140" s="313"/>
      <c r="F140" s="63" t="str">
        <f>IF('4 回転'!D16="","",'4 回転'!D16)</f>
        <v/>
      </c>
      <c r="G140" s="66" t="str">
        <f>IF(F22="","","-")</f>
        <v/>
      </c>
      <c r="H140" s="63" t="str">
        <f>IF('4 回転'!F16="","",'4 回転'!F16)</f>
        <v/>
      </c>
      <c r="I140" s="313"/>
      <c r="J140" s="29"/>
      <c r="K140" s="311"/>
      <c r="L140" s="312"/>
      <c r="M140" s="29"/>
      <c r="N140" s="313"/>
      <c r="O140" s="63" t="str">
        <f>IF('4 回転'!K16="","",'4 回転'!K16)</f>
        <v/>
      </c>
      <c r="P140" s="66" t="str">
        <f>IF(O22="","","-")</f>
        <v/>
      </c>
      <c r="Q140" s="63" t="str">
        <f>IF('4 回転'!M16="","",'4 回転'!M16)</f>
        <v/>
      </c>
      <c r="R140" s="313"/>
      <c r="S140" s="29"/>
      <c r="T140" s="311"/>
      <c r="U140" s="312"/>
      <c r="V140" s="29"/>
      <c r="W140" s="313"/>
      <c r="X140" s="63" t="str">
        <f>IF('4 回転'!R16="","",'4 回転'!R16)</f>
        <v/>
      </c>
      <c r="Y140" s="66" t="str">
        <f>IF(X22="","","-")</f>
        <v/>
      </c>
      <c r="Z140" s="63" t="str">
        <f>IF('4 回転'!T16="","",'4 回転'!T16)</f>
        <v/>
      </c>
      <c r="AA140" s="313"/>
      <c r="AB140" s="29"/>
      <c r="AC140" s="311"/>
      <c r="AD140" s="44"/>
      <c r="AE140" s="44"/>
    </row>
    <row r="141" spans="1:31" s="30" customFormat="1" ht="8.1" customHeight="1" x14ac:dyDescent="0.15">
      <c r="A141" s="44"/>
      <c r="B141" s="44"/>
      <c r="C141" s="312"/>
      <c r="D141" s="314" t="str">
        <f>IF('4 回転'!C16="","",'4 回転'!C16)</f>
        <v/>
      </c>
      <c r="E141" s="313"/>
      <c r="F141" s="61" t="str">
        <f>IF('4 回転'!D17="","",'4 回転'!D17)</f>
        <v/>
      </c>
      <c r="G141" s="66"/>
      <c r="H141" s="61" t="str">
        <f>IF('4 回転'!F17="","",'4 回転'!F17)</f>
        <v/>
      </c>
      <c r="I141" s="313"/>
      <c r="J141" s="314" t="str">
        <f>IF('4 回転'!G16="","",'4 回転'!G16)</f>
        <v/>
      </c>
      <c r="K141" s="311"/>
      <c r="L141" s="312"/>
      <c r="M141" s="314" t="str">
        <f>IF('4 回転'!J16="","",'4 回転'!J16)</f>
        <v/>
      </c>
      <c r="N141" s="313"/>
      <c r="O141" s="61" t="str">
        <f>IF('4 回転'!K17="","",'4 回転'!K17)</f>
        <v/>
      </c>
      <c r="P141" s="66"/>
      <c r="Q141" s="61" t="str">
        <f>IF('4 回転'!M17="","",'4 回転'!M17)</f>
        <v/>
      </c>
      <c r="R141" s="313"/>
      <c r="S141" s="314" t="str">
        <f>IF('4 回転'!N16="","",'4 回転'!N16)</f>
        <v/>
      </c>
      <c r="T141" s="311"/>
      <c r="U141" s="312"/>
      <c r="V141" s="314" t="str">
        <f>IF('4 回転'!Q16="","",'4 回転'!Q16)</f>
        <v/>
      </c>
      <c r="W141" s="313"/>
      <c r="X141" s="61" t="str">
        <f>IF('4 回転'!R17="","",'4 回転'!R17)</f>
        <v/>
      </c>
      <c r="Y141" s="66"/>
      <c r="Z141" s="61" t="str">
        <f>IF('4 回転'!T17="","",'4 回転'!T17)</f>
        <v/>
      </c>
      <c r="AA141" s="313"/>
      <c r="AB141" s="314" t="str">
        <f>IF('4 回転'!U16="","",'4 回転'!U16)</f>
        <v/>
      </c>
      <c r="AC141" s="311"/>
      <c r="AD141" s="44"/>
      <c r="AE141" s="44"/>
    </row>
    <row r="142" spans="1:31" s="30" customFormat="1" ht="9.75" customHeight="1" x14ac:dyDescent="0.15">
      <c r="A142" s="44"/>
      <c r="B142" s="44"/>
      <c r="C142" s="312" t="str">
        <f>IF('4 回転'!B19="","",'4 回転'!B19)</f>
        <v/>
      </c>
      <c r="D142" s="314"/>
      <c r="E142" s="313"/>
      <c r="F142" s="63" t="str">
        <f>IF('4 回転'!D18="","",'4 回転'!D18)</f>
        <v/>
      </c>
      <c r="G142" s="66" t="str">
        <f>IF(F24="","","-")</f>
        <v/>
      </c>
      <c r="H142" s="63" t="str">
        <f>IF('4 回転'!F18="","",'4 回転'!F18)</f>
        <v/>
      </c>
      <c r="I142" s="313"/>
      <c r="J142" s="314"/>
      <c r="K142" s="311" t="str">
        <f>IF('4 回転'!H19="","",'4 回転'!H19)</f>
        <v/>
      </c>
      <c r="L142" s="312" t="str">
        <f>IF('4 回転'!I19="","",'4 回転'!I19)</f>
        <v/>
      </c>
      <c r="M142" s="314"/>
      <c r="N142" s="313"/>
      <c r="O142" s="63" t="str">
        <f>IF('4 回転'!K18="","",'4 回転'!K18)</f>
        <v/>
      </c>
      <c r="P142" s="66" t="str">
        <f>IF(O24="","","-")</f>
        <v/>
      </c>
      <c r="Q142" s="63" t="str">
        <f>IF('4 回転'!M18="","",'4 回転'!M18)</f>
        <v/>
      </c>
      <c r="R142" s="313"/>
      <c r="S142" s="314"/>
      <c r="T142" s="311" t="str">
        <f>IF('4 回転'!O19="","",'4 回転'!O19)</f>
        <v/>
      </c>
      <c r="U142" s="312" t="str">
        <f>IF('4 回転'!P19="","",'4 回転'!P19)</f>
        <v/>
      </c>
      <c r="V142" s="314"/>
      <c r="W142" s="313"/>
      <c r="X142" s="63" t="str">
        <f>IF('4 回転'!R18="","",'4 回転'!R18)</f>
        <v/>
      </c>
      <c r="Y142" s="66" t="str">
        <f>IF(X24="","","-")</f>
        <v/>
      </c>
      <c r="Z142" s="63" t="str">
        <f>IF('4 回転'!T18="","",'4 回転'!T18)</f>
        <v/>
      </c>
      <c r="AA142" s="313"/>
      <c r="AB142" s="314"/>
      <c r="AC142" s="311" t="str">
        <f>IF('4 回転'!V19="","",'4 回転'!V19)</f>
        <v/>
      </c>
      <c r="AD142" s="44"/>
      <c r="AE142" s="44"/>
    </row>
    <row r="143" spans="1:31" s="30" customFormat="1" ht="5.25" customHeight="1" x14ac:dyDescent="0.15">
      <c r="A143" s="44"/>
      <c r="B143" s="44"/>
      <c r="C143" s="312"/>
      <c r="D143" s="314"/>
      <c r="E143" s="313"/>
      <c r="F143" s="61" t="str">
        <f>IF('4 回転'!D19="","",'4 回転'!D19)</f>
        <v/>
      </c>
      <c r="G143" s="66"/>
      <c r="H143" s="61" t="str">
        <f>IF('4 回転'!F19="","",'4 回転'!F19)</f>
        <v/>
      </c>
      <c r="I143" s="313"/>
      <c r="J143" s="314"/>
      <c r="K143" s="311"/>
      <c r="L143" s="312"/>
      <c r="M143" s="314"/>
      <c r="N143" s="313"/>
      <c r="O143" s="61" t="str">
        <f>IF('4 回転'!K19="","",'4 回転'!K19)</f>
        <v/>
      </c>
      <c r="P143" s="66"/>
      <c r="Q143" s="61" t="str">
        <f>IF('4 回転'!M19="","",'4 回転'!M19)</f>
        <v/>
      </c>
      <c r="R143" s="313"/>
      <c r="S143" s="314"/>
      <c r="T143" s="311"/>
      <c r="U143" s="312"/>
      <c r="V143" s="314"/>
      <c r="W143" s="313"/>
      <c r="X143" s="61" t="str">
        <f>IF('4 回転'!R19="","",'4 回転'!R19)</f>
        <v/>
      </c>
      <c r="Y143" s="66"/>
      <c r="Z143" s="61" t="str">
        <f>IF('4 回転'!T19="","",'4 回転'!T19)</f>
        <v/>
      </c>
      <c r="AA143" s="313"/>
      <c r="AB143" s="314"/>
      <c r="AC143" s="311"/>
      <c r="AD143" s="44"/>
      <c r="AE143" s="44"/>
    </row>
    <row r="144" spans="1:31" s="30" customFormat="1" ht="8.1" customHeight="1" x14ac:dyDescent="0.15">
      <c r="A144" s="44"/>
      <c r="B144" s="44"/>
      <c r="C144" s="312"/>
      <c r="D144" s="66" t="str">
        <f>IF('4 回転'!C21="","",'4 回転'!C21)</f>
        <v/>
      </c>
      <c r="E144" s="313"/>
      <c r="F144" s="63" t="str">
        <f>IF('4 回転'!D20="","",'4 回転'!D20)</f>
        <v/>
      </c>
      <c r="G144" s="66" t="str">
        <f>IF(F26="","","-")</f>
        <v/>
      </c>
      <c r="H144" s="63" t="str">
        <f>IF('4 回転'!F20="","",'4 回転'!F20)</f>
        <v/>
      </c>
      <c r="I144" s="313"/>
      <c r="J144" s="66" t="str">
        <f>IF('4 回転'!G21="","",'4 回転'!G21)</f>
        <v/>
      </c>
      <c r="K144" s="311"/>
      <c r="L144" s="312"/>
      <c r="M144" s="66" t="str">
        <f>IF('4 回転'!J21="","",'4 回転'!J21)</f>
        <v/>
      </c>
      <c r="N144" s="313"/>
      <c r="O144" s="63" t="str">
        <f>IF('4 回転'!K20="","",'4 回転'!K20)</f>
        <v/>
      </c>
      <c r="P144" s="66" t="str">
        <f>IF(O26="","","-")</f>
        <v/>
      </c>
      <c r="Q144" s="63" t="str">
        <f>IF('4 回転'!M20="","",'4 回転'!M20)</f>
        <v/>
      </c>
      <c r="R144" s="313"/>
      <c r="S144" s="66" t="str">
        <f>IF('4 回転'!N21="","",'4 回転'!N21)</f>
        <v/>
      </c>
      <c r="T144" s="311"/>
      <c r="U144" s="312"/>
      <c r="V144" s="66" t="str">
        <f>IF('4 回転'!Q21="","",'4 回転'!Q21)</f>
        <v/>
      </c>
      <c r="W144" s="313"/>
      <c r="X144" s="63" t="str">
        <f>IF('4 回転'!R20="","",'4 回転'!R20)</f>
        <v/>
      </c>
      <c r="Y144" s="66" t="str">
        <f>IF(X26="","","-")</f>
        <v/>
      </c>
      <c r="Z144" s="63" t="str">
        <f>IF('4 回転'!T20="","",'4 回転'!T20)</f>
        <v/>
      </c>
      <c r="AA144" s="313"/>
      <c r="AB144" s="66" t="str">
        <f>IF('4 回転'!U21="","",'4 回転'!U21)</f>
        <v/>
      </c>
      <c r="AC144" s="311"/>
      <c r="AD144" s="44"/>
      <c r="AE144" s="44"/>
    </row>
    <row r="145" spans="1:31" s="30" customFormat="1" ht="5.25" customHeight="1" x14ac:dyDescent="0.15">
      <c r="A145" s="44"/>
      <c r="B145" s="44"/>
      <c r="C145" s="62"/>
      <c r="D145" s="29"/>
      <c r="E145" s="313"/>
      <c r="F145" s="61" t="str">
        <f>IF('4 回転'!D21="","",'4 回転'!D21)</f>
        <v/>
      </c>
      <c r="G145" s="66"/>
      <c r="H145" s="61" t="str">
        <f>IF('4 回転'!F21="","",'4 回転'!F21)</f>
        <v/>
      </c>
      <c r="I145" s="313"/>
      <c r="J145" s="29"/>
      <c r="K145" s="64"/>
      <c r="L145" s="62"/>
      <c r="M145" s="29"/>
      <c r="N145" s="313"/>
      <c r="O145" s="61" t="str">
        <f>IF('4 回転'!K21="","",'4 回転'!K21)</f>
        <v/>
      </c>
      <c r="P145" s="66"/>
      <c r="Q145" s="61" t="str">
        <f>IF('4 回転'!M21="","",'4 回転'!M21)</f>
        <v/>
      </c>
      <c r="R145" s="313"/>
      <c r="S145" s="29"/>
      <c r="T145" s="64"/>
      <c r="U145" s="62"/>
      <c r="V145" s="29"/>
      <c r="W145" s="313"/>
      <c r="X145" s="61" t="str">
        <f>IF('4 回転'!R21="","",'4 回転'!R21)</f>
        <v/>
      </c>
      <c r="Y145" s="66"/>
      <c r="Z145" s="61" t="str">
        <f>IF('4 回転'!T21="","",'4 回転'!T21)</f>
        <v/>
      </c>
      <c r="AA145" s="313"/>
      <c r="AB145" s="29"/>
      <c r="AC145" s="64"/>
      <c r="AD145" s="44"/>
      <c r="AE145" s="44"/>
    </row>
    <row r="146" spans="1:31" s="30" customFormat="1" ht="5.25" customHeight="1" x14ac:dyDescent="0.15">
      <c r="A146" s="44"/>
      <c r="B146" s="44"/>
      <c r="C146" s="312" t="str">
        <f>IF('4 回転'!B22="","",'4 回転'!B22)</f>
        <v/>
      </c>
      <c r="D146" s="29"/>
      <c r="E146" s="313"/>
      <c r="F146" s="61"/>
      <c r="G146" s="66"/>
      <c r="H146" s="61"/>
      <c r="I146" s="313"/>
      <c r="J146" s="29"/>
      <c r="K146" s="311" t="str">
        <f>IF('4 回転'!H22="","",'4 回転'!H22)</f>
        <v/>
      </c>
      <c r="L146" s="312" t="str">
        <f>IF('4 回転'!I22="","",'4 回転'!I22)</f>
        <v/>
      </c>
      <c r="M146" s="29"/>
      <c r="N146" s="313"/>
      <c r="O146" s="61"/>
      <c r="P146" s="66"/>
      <c r="Q146" s="61"/>
      <c r="R146" s="313"/>
      <c r="S146" s="29"/>
      <c r="T146" s="311" t="str">
        <f>IF('4 回転'!O22="","",'4 回転'!O22)</f>
        <v/>
      </c>
      <c r="U146" s="312" t="str">
        <f>IF('4 回転'!P22="","",'4 回転'!P22)</f>
        <v/>
      </c>
      <c r="V146" s="29"/>
      <c r="W146" s="313"/>
      <c r="X146" s="61"/>
      <c r="Y146" s="66"/>
      <c r="Z146" s="61"/>
      <c r="AA146" s="313"/>
      <c r="AB146" s="29"/>
      <c r="AC146" s="311" t="str">
        <f>IF('4 回転'!V22="","",'4 回転'!V22)</f>
        <v/>
      </c>
      <c r="AD146" s="44"/>
      <c r="AE146" s="44"/>
    </row>
    <row r="147" spans="1:31" s="30" customFormat="1" ht="9.75" customHeight="1" x14ac:dyDescent="0.15">
      <c r="A147" s="44"/>
      <c r="B147" s="44"/>
      <c r="C147" s="312"/>
      <c r="D147" s="29"/>
      <c r="E147" s="313"/>
      <c r="F147" s="63" t="str">
        <f>IF('4 回転'!D22="","",'4 回転'!D22)</f>
        <v/>
      </c>
      <c r="G147" s="66" t="str">
        <f>IF(F29="","","-")</f>
        <v/>
      </c>
      <c r="H147" s="63" t="str">
        <f>IF('4 回転'!F22="","",'4 回転'!F22)</f>
        <v/>
      </c>
      <c r="I147" s="313"/>
      <c r="J147" s="29"/>
      <c r="K147" s="311"/>
      <c r="L147" s="312"/>
      <c r="M147" s="29"/>
      <c r="N147" s="313"/>
      <c r="O147" s="63" t="str">
        <f>IF('4 回転'!K22="","",'4 回転'!K22)</f>
        <v/>
      </c>
      <c r="P147" s="66" t="str">
        <f>IF(O29="","","-")</f>
        <v/>
      </c>
      <c r="Q147" s="63" t="str">
        <f>IF('4 回転'!M22="","",'4 回転'!M22)</f>
        <v/>
      </c>
      <c r="R147" s="313"/>
      <c r="S147" s="29"/>
      <c r="T147" s="311"/>
      <c r="U147" s="312"/>
      <c r="V147" s="29"/>
      <c r="W147" s="313"/>
      <c r="X147" s="63" t="str">
        <f>IF('4 回転'!R22="","",'4 回転'!R22)</f>
        <v/>
      </c>
      <c r="Y147" s="66" t="str">
        <f>IF(X29="","","-")</f>
        <v/>
      </c>
      <c r="Z147" s="63" t="str">
        <f>IF('4 回転'!T22="","",'4 回転'!T22)</f>
        <v/>
      </c>
      <c r="AA147" s="313"/>
      <c r="AB147" s="29"/>
      <c r="AC147" s="311"/>
      <c r="AD147" s="44"/>
      <c r="AE147" s="44"/>
    </row>
    <row r="148" spans="1:31" s="30" customFormat="1" ht="8.1" customHeight="1" x14ac:dyDescent="0.15">
      <c r="A148" s="44"/>
      <c r="B148" s="44"/>
      <c r="C148" s="60" t="str">
        <f>IF(メンバーチェンジ!C18="","","[メンチェン前："&amp;オーダー!C34&amp;"]")</f>
        <v/>
      </c>
      <c r="D148" s="314" t="str">
        <f>IF('4 回転'!C22="","",'4 回転'!C22)</f>
        <v/>
      </c>
      <c r="E148" s="313"/>
      <c r="F148" s="61" t="str">
        <f>IF('4 回転'!D23="","",'4 回転'!D23)</f>
        <v/>
      </c>
      <c r="G148" s="66"/>
      <c r="H148" s="61" t="str">
        <f>IF('4 回転'!F23="","",'4 回転'!F23)</f>
        <v/>
      </c>
      <c r="I148" s="313"/>
      <c r="J148" s="314" t="str">
        <f>IF('4 回転'!G22="","",'4 回転'!G22)</f>
        <v/>
      </c>
      <c r="K148" s="59" t="str">
        <f>IF(メンバーチェンジ!E18="","","[メンチェン前："&amp;オーダー!E34&amp;"]")</f>
        <v/>
      </c>
      <c r="L148" s="60" t="str">
        <f>IF(メンバーチェンジ!F18="","","[メンチェン前："&amp;オーダー!F34&amp;"]")</f>
        <v/>
      </c>
      <c r="M148" s="314" t="str">
        <f>IF('4 回転'!J22="","",'4 回転'!J22)</f>
        <v/>
      </c>
      <c r="N148" s="313"/>
      <c r="O148" s="61" t="str">
        <f>IF('4 回転'!K23="","",'4 回転'!K23)</f>
        <v/>
      </c>
      <c r="P148" s="66"/>
      <c r="Q148" s="61" t="str">
        <f>IF('4 回転'!M23="","",'4 回転'!M23)</f>
        <v/>
      </c>
      <c r="R148" s="313"/>
      <c r="S148" s="314" t="str">
        <f>IF('4 回転'!N22="","",'4 回転'!N22)</f>
        <v/>
      </c>
      <c r="T148" s="59" t="str">
        <f>IF(メンバーチェンジ!H18="","","[メンチェン前："&amp;オーダー!H34&amp;"]")</f>
        <v/>
      </c>
      <c r="U148" s="60" t="str">
        <f>IF(メンバーチェンジ!I18="","","[メンチェン前："&amp;オーダー!I34&amp;"]")</f>
        <v/>
      </c>
      <c r="V148" s="314" t="str">
        <f>IF('4 回転'!Q22="","",'4 回転'!Q22)</f>
        <v/>
      </c>
      <c r="W148" s="313"/>
      <c r="X148" s="61" t="str">
        <f>IF('4 回転'!R23="","",'4 回転'!R23)</f>
        <v/>
      </c>
      <c r="Y148" s="66"/>
      <c r="Z148" s="61" t="str">
        <f>IF('4 回転'!T23="","",'4 回転'!T23)</f>
        <v/>
      </c>
      <c r="AA148" s="313"/>
      <c r="AB148" s="314" t="str">
        <f>IF('4 回転'!U22="","",'4 回転'!U22)</f>
        <v/>
      </c>
      <c r="AC148" s="59" t="str">
        <f>IF(メンバーチェンジ!K18="","","[メンチェン前："&amp;オーダー!K34&amp;"]")</f>
        <v/>
      </c>
      <c r="AD148" s="44"/>
      <c r="AE148" s="44"/>
    </row>
    <row r="149" spans="1:31" s="30" customFormat="1" ht="9.75" customHeight="1" x14ac:dyDescent="0.15">
      <c r="A149" s="44"/>
      <c r="B149" s="44"/>
      <c r="C149" s="312" t="str">
        <f>IF('4 回転'!B25="","",'4 回転'!B25)</f>
        <v/>
      </c>
      <c r="D149" s="314"/>
      <c r="E149" s="313"/>
      <c r="F149" s="63" t="str">
        <f>IF('4 回転'!D24="","",'4 回転'!D24)</f>
        <v/>
      </c>
      <c r="G149" s="66" t="str">
        <f>IF(F31="","","-")</f>
        <v/>
      </c>
      <c r="H149" s="63" t="str">
        <f>IF('4 回転'!F24="","",'4 回転'!F24)</f>
        <v/>
      </c>
      <c r="I149" s="313"/>
      <c r="J149" s="314"/>
      <c r="K149" s="311" t="str">
        <f>IF('4 回転'!H25="","",'4 回転'!H25)</f>
        <v/>
      </c>
      <c r="L149" s="312" t="str">
        <f>IF('4 回転'!I25="","",'4 回転'!I25)</f>
        <v/>
      </c>
      <c r="M149" s="314"/>
      <c r="N149" s="313"/>
      <c r="O149" s="63" t="str">
        <f>IF('4 回転'!K24="","",'4 回転'!K24)</f>
        <v/>
      </c>
      <c r="P149" s="66" t="str">
        <f>IF(O31="","","-")</f>
        <v/>
      </c>
      <c r="Q149" s="63" t="str">
        <f>IF('4 回転'!M24="","",'4 回転'!M24)</f>
        <v/>
      </c>
      <c r="R149" s="313"/>
      <c r="S149" s="314"/>
      <c r="T149" s="311" t="str">
        <f>IF('4 回転'!O25="","",'4 回転'!O25)</f>
        <v/>
      </c>
      <c r="U149" s="312" t="str">
        <f>IF('4 回転'!P25="","",'4 回転'!P25)</f>
        <v/>
      </c>
      <c r="V149" s="314"/>
      <c r="W149" s="313"/>
      <c r="X149" s="63" t="str">
        <f>IF('4 回転'!R24="","",'4 回転'!R24)</f>
        <v/>
      </c>
      <c r="Y149" s="66" t="str">
        <f>IF(X31="","","-")</f>
        <v/>
      </c>
      <c r="Z149" s="63" t="str">
        <f>IF('4 回転'!T24="","",'4 回転'!T24)</f>
        <v/>
      </c>
      <c r="AA149" s="313"/>
      <c r="AB149" s="314"/>
      <c r="AC149" s="311" t="str">
        <f>IF('4 回転'!V25="","",'4 回転'!V25)</f>
        <v/>
      </c>
      <c r="AD149" s="44"/>
      <c r="AE149" s="44"/>
    </row>
    <row r="150" spans="1:31" s="30" customFormat="1" ht="5.25" customHeight="1" x14ac:dyDescent="0.15">
      <c r="A150" s="44"/>
      <c r="B150" s="44"/>
      <c r="C150" s="312"/>
      <c r="D150" s="314"/>
      <c r="E150" s="313"/>
      <c r="F150" s="61" t="str">
        <f>IF('4 回転'!D25="","",'4 回転'!D25)</f>
        <v/>
      </c>
      <c r="G150" s="66"/>
      <c r="H150" s="61" t="str">
        <f>IF('4 回転'!F25="","",'4 回転'!F25)</f>
        <v/>
      </c>
      <c r="I150" s="313"/>
      <c r="J150" s="314"/>
      <c r="K150" s="311"/>
      <c r="L150" s="312"/>
      <c r="M150" s="314"/>
      <c r="N150" s="313"/>
      <c r="O150" s="61" t="str">
        <f>IF('4 回転'!K25="","",'4 回転'!K25)</f>
        <v/>
      </c>
      <c r="P150" s="66"/>
      <c r="Q150" s="61" t="str">
        <f>IF('4 回転'!M25="","",'4 回転'!M25)</f>
        <v/>
      </c>
      <c r="R150" s="313"/>
      <c r="S150" s="314"/>
      <c r="T150" s="311"/>
      <c r="U150" s="312"/>
      <c r="V150" s="314"/>
      <c r="W150" s="313"/>
      <c r="X150" s="61" t="str">
        <f>IF('4 回転'!R25="","",'4 回転'!R25)</f>
        <v/>
      </c>
      <c r="Y150" s="66"/>
      <c r="Z150" s="61" t="str">
        <f>IF('4 回転'!T25="","",'4 回転'!T25)</f>
        <v/>
      </c>
      <c r="AA150" s="313"/>
      <c r="AB150" s="314"/>
      <c r="AC150" s="311"/>
      <c r="AD150" s="44"/>
      <c r="AE150" s="44"/>
    </row>
    <row r="151" spans="1:31" s="30" customFormat="1" ht="8.1" customHeight="1" x14ac:dyDescent="0.15">
      <c r="A151" s="44"/>
      <c r="B151" s="44"/>
      <c r="C151" s="60" t="str">
        <f>IF(メンバーチェンジ!C19="","","[メンチェン前："&amp;オーダー!C35&amp;"]")</f>
        <v/>
      </c>
      <c r="D151" s="66" t="str">
        <f>IF('4 回転'!C27="","",'4 回転'!C27)</f>
        <v/>
      </c>
      <c r="E151" s="313"/>
      <c r="F151" s="63" t="str">
        <f>IF('4 回転'!D26="","",'4 回転'!D26)</f>
        <v/>
      </c>
      <c r="G151" s="66" t="str">
        <f>IF(F33="","","-")</f>
        <v/>
      </c>
      <c r="H151" s="63" t="str">
        <f>IF('4 回転'!F26="","",'4 回転'!F26)</f>
        <v/>
      </c>
      <c r="I151" s="313"/>
      <c r="J151" s="66" t="str">
        <f>IF('4 回転'!G27="","",'4 回転'!G27)</f>
        <v/>
      </c>
      <c r="K151" s="59" t="str">
        <f>IF(メンバーチェンジ!E19="","","[メンチェン前："&amp;オーダー!E35&amp;"]")</f>
        <v/>
      </c>
      <c r="L151" s="60" t="str">
        <f>IF(メンバーチェンジ!F19="","","[メンチェン前："&amp;オーダー!F35&amp;"]")</f>
        <v/>
      </c>
      <c r="M151" s="66" t="str">
        <f>IF('4 回転'!J27="","",'4 回転'!J27)</f>
        <v/>
      </c>
      <c r="N151" s="313"/>
      <c r="O151" s="63" t="str">
        <f>IF('4 回転'!K26="","",'4 回転'!K26)</f>
        <v/>
      </c>
      <c r="P151" s="66" t="str">
        <f>IF(O33="","","-")</f>
        <v/>
      </c>
      <c r="Q151" s="63" t="str">
        <f>IF('4 回転'!M26="","",'4 回転'!M26)</f>
        <v/>
      </c>
      <c r="R151" s="313"/>
      <c r="S151" s="66" t="str">
        <f>IF('4 回転'!N27="","",'4 回転'!N27)</f>
        <v/>
      </c>
      <c r="T151" s="59" t="str">
        <f>IF(メンバーチェンジ!H19="","","[メンチェン前："&amp;オーダー!H35&amp;"]")</f>
        <v/>
      </c>
      <c r="U151" s="60" t="str">
        <f>IF(メンバーチェンジ!I19="","","[メンチェン前："&amp;オーダー!I35&amp;"]")</f>
        <v/>
      </c>
      <c r="V151" s="66" t="str">
        <f>IF('4 回転'!Q27="","",'4 回転'!Q27)</f>
        <v/>
      </c>
      <c r="W151" s="313"/>
      <c r="X151" s="63" t="str">
        <f>IF('4 回転'!R26="","",'4 回転'!R26)</f>
        <v/>
      </c>
      <c r="Y151" s="66" t="str">
        <f>IF(X33="","","-")</f>
        <v/>
      </c>
      <c r="Z151" s="63" t="str">
        <f>IF('4 回転'!T26="","",'4 回転'!T26)</f>
        <v/>
      </c>
      <c r="AA151" s="313"/>
      <c r="AB151" s="66" t="str">
        <f>IF('4 回転'!U27="","",'4 回転'!U27)</f>
        <v/>
      </c>
      <c r="AC151" s="59" t="str">
        <f>IF(メンバーチェンジ!K19="","","[メンチェン前："&amp;オーダー!K35&amp;"]")</f>
        <v/>
      </c>
      <c r="AD151" s="44"/>
      <c r="AE151" s="44"/>
    </row>
    <row r="152" spans="1:31" s="30" customFormat="1" ht="5.25" customHeight="1" x14ac:dyDescent="0.15">
      <c r="A152" s="44"/>
      <c r="B152" s="44"/>
      <c r="C152" s="62"/>
      <c r="D152" s="29"/>
      <c r="E152" s="313"/>
      <c r="F152" s="61" t="str">
        <f>IF('4 回転'!D27="","",'4 回転'!D27)</f>
        <v/>
      </c>
      <c r="G152" s="66"/>
      <c r="H152" s="61" t="str">
        <f>IF('4 回転'!F27="","",'4 回転'!F27)</f>
        <v/>
      </c>
      <c r="I152" s="313"/>
      <c r="J152" s="29"/>
      <c r="K152" s="64"/>
      <c r="L152" s="62"/>
      <c r="M152" s="29"/>
      <c r="N152" s="313"/>
      <c r="O152" s="61" t="str">
        <f>IF('4 回転'!K27="","",'4 回転'!K27)</f>
        <v/>
      </c>
      <c r="P152" s="66"/>
      <c r="Q152" s="61" t="str">
        <f>IF('4 回転'!M27="","",'4 回転'!M27)</f>
        <v/>
      </c>
      <c r="R152" s="313"/>
      <c r="S152" s="29"/>
      <c r="T152" s="64"/>
      <c r="U152" s="62"/>
      <c r="V152" s="29"/>
      <c r="W152" s="313"/>
      <c r="X152" s="61" t="str">
        <f>IF('4 回転'!R27="","",'4 回転'!R27)</f>
        <v/>
      </c>
      <c r="Y152" s="66"/>
      <c r="Z152" s="61" t="str">
        <f>IF('4 回転'!T27="","",'4 回転'!T27)</f>
        <v/>
      </c>
      <c r="AA152" s="313"/>
      <c r="AB152" s="29"/>
      <c r="AC152" s="64"/>
      <c r="AD152" s="44"/>
      <c r="AE152" s="44"/>
    </row>
    <row r="153" spans="1:31" s="30" customFormat="1" ht="5.25" customHeight="1" x14ac:dyDescent="0.15">
      <c r="A153" s="44"/>
      <c r="B153" s="44"/>
      <c r="C153" s="41"/>
      <c r="D153" s="29"/>
      <c r="E153" s="313"/>
      <c r="F153" s="61"/>
      <c r="G153" s="66"/>
      <c r="H153" s="61"/>
      <c r="I153" s="313"/>
      <c r="J153" s="29"/>
      <c r="K153" s="35"/>
      <c r="L153" s="41"/>
      <c r="M153" s="29"/>
      <c r="N153" s="313"/>
      <c r="O153" s="61"/>
      <c r="P153" s="66"/>
      <c r="Q153" s="61"/>
      <c r="R153" s="313"/>
      <c r="S153" s="29"/>
      <c r="T153" s="35"/>
      <c r="U153" s="41"/>
      <c r="V153" s="29"/>
      <c r="W153" s="313"/>
      <c r="X153" s="61"/>
      <c r="Y153" s="66"/>
      <c r="Z153" s="61"/>
      <c r="AA153" s="313"/>
      <c r="AB153" s="29"/>
      <c r="AC153" s="35"/>
      <c r="AD153" s="44"/>
      <c r="AE153" s="44"/>
    </row>
    <row r="154" spans="1:31" s="30" customFormat="1" ht="9.75" customHeight="1" x14ac:dyDescent="0.15">
      <c r="A154" s="44"/>
      <c r="B154" s="44"/>
      <c r="C154" s="41"/>
      <c r="D154" s="29"/>
      <c r="E154" s="313"/>
      <c r="F154" s="63" t="str">
        <f>IF('4 回転'!D28="","",'4 回転'!D28)</f>
        <v/>
      </c>
      <c r="G154" s="66" t="str">
        <f>IF(F36="","","-")</f>
        <v/>
      </c>
      <c r="H154" s="63" t="str">
        <f>IF('4 回転'!F28="","",'4 回転'!F28)</f>
        <v/>
      </c>
      <c r="I154" s="313"/>
      <c r="J154" s="29"/>
      <c r="K154" s="35"/>
      <c r="L154" s="41"/>
      <c r="M154" s="29"/>
      <c r="N154" s="313"/>
      <c r="O154" s="63" t="str">
        <f>IF('4 回転'!K28="","",'4 回転'!K28)</f>
        <v/>
      </c>
      <c r="P154" s="66" t="str">
        <f>IF(O36="","","-")</f>
        <v/>
      </c>
      <c r="Q154" s="63" t="str">
        <f>IF('4 回転'!M28="","",'4 回転'!M28)</f>
        <v/>
      </c>
      <c r="R154" s="313"/>
      <c r="S154" s="29"/>
      <c r="T154" s="35"/>
      <c r="U154" s="41"/>
      <c r="V154" s="29"/>
      <c r="W154" s="313"/>
      <c r="X154" s="63" t="str">
        <f>IF('4 回転'!R28="","",'4 回転'!R28)</f>
        <v/>
      </c>
      <c r="Y154" s="66" t="str">
        <f>IF(X36="","","-")</f>
        <v/>
      </c>
      <c r="Z154" s="63" t="str">
        <f>IF('4 回転'!T28="","",'4 回転'!T28)</f>
        <v/>
      </c>
      <c r="AA154" s="313"/>
      <c r="AB154" s="29"/>
      <c r="AC154" s="35"/>
      <c r="AD154" s="44"/>
      <c r="AE154" s="44"/>
    </row>
    <row r="155" spans="1:31" s="30" customFormat="1" ht="8.1" customHeight="1" x14ac:dyDescent="0.15">
      <c r="A155" s="44"/>
      <c r="B155" s="44"/>
      <c r="C155" s="312" t="str">
        <f>IF('4 回転'!B28="","",'4 回転'!B28)</f>
        <v/>
      </c>
      <c r="D155" s="314" t="str">
        <f>IF('4 回転'!C28="","",'4 回転'!C28)</f>
        <v/>
      </c>
      <c r="E155" s="313"/>
      <c r="F155" s="61" t="str">
        <f>IF('4 回転'!D29="","",'4 回転'!D29)</f>
        <v/>
      </c>
      <c r="G155" s="66"/>
      <c r="H155" s="61" t="str">
        <f>IF('4 回転'!F29="","",'4 回転'!F29)</f>
        <v/>
      </c>
      <c r="I155" s="313"/>
      <c r="J155" s="314" t="str">
        <f>IF('4 回転'!G28="","",'4 回転'!G28)</f>
        <v/>
      </c>
      <c r="K155" s="311" t="str">
        <f>IF('4 回転'!H28="","",'4 回転'!H28)</f>
        <v/>
      </c>
      <c r="L155" s="312" t="str">
        <f>IF('4 回転'!I28="","",'4 回転'!I28)</f>
        <v/>
      </c>
      <c r="M155" s="314" t="str">
        <f>IF('4 回転'!J28="","",'4 回転'!J28)</f>
        <v/>
      </c>
      <c r="N155" s="313"/>
      <c r="O155" s="61" t="str">
        <f>IF('4 回転'!K29="","",'4 回転'!K29)</f>
        <v/>
      </c>
      <c r="P155" s="66"/>
      <c r="Q155" s="63" t="str">
        <f>IF('4 回転'!M29="","",'4 回転'!M29)</f>
        <v/>
      </c>
      <c r="R155" s="313"/>
      <c r="S155" s="314" t="str">
        <f>IF('4 回転'!N28="","",'4 回転'!N28)</f>
        <v/>
      </c>
      <c r="T155" s="311" t="str">
        <f>IF('4 回転'!O28="","",'4 回転'!O28)</f>
        <v/>
      </c>
      <c r="U155" s="312" t="str">
        <f>IF('4 回転'!P28="","",'4 回転'!P28)</f>
        <v/>
      </c>
      <c r="V155" s="314" t="str">
        <f>IF('4 回転'!Q28="","",'4 回転'!Q28)</f>
        <v/>
      </c>
      <c r="W155" s="313"/>
      <c r="X155" s="61" t="str">
        <f>IF('4 回転'!R29="","",'4 回転'!R29)</f>
        <v/>
      </c>
      <c r="Y155" s="66"/>
      <c r="Z155" s="63" t="str">
        <f>IF('4 回転'!T29="","",'4 回転'!T29)</f>
        <v/>
      </c>
      <c r="AA155" s="313"/>
      <c r="AB155" s="314" t="str">
        <f>IF('4 回転'!U28="","",'4 回転'!U28)</f>
        <v/>
      </c>
      <c r="AC155" s="311" t="str">
        <f>IF('4 回転'!V28="","",'4 回転'!V28)</f>
        <v/>
      </c>
      <c r="AD155" s="44"/>
      <c r="AE155" s="44"/>
    </row>
    <row r="156" spans="1:31" s="30" customFormat="1" ht="9.75" customHeight="1" x14ac:dyDescent="0.15">
      <c r="A156" s="44"/>
      <c r="B156" s="44"/>
      <c r="C156" s="312"/>
      <c r="D156" s="314"/>
      <c r="E156" s="313"/>
      <c r="F156" s="63" t="str">
        <f>IF('4 回転'!D30="","",'4 回転'!D30)</f>
        <v/>
      </c>
      <c r="G156" s="66" t="str">
        <f>IF(F38="","","-")</f>
        <v/>
      </c>
      <c r="H156" s="63" t="str">
        <f>IF('4 回転'!F30="","",'4 回転'!F30)</f>
        <v/>
      </c>
      <c r="I156" s="313"/>
      <c r="J156" s="314"/>
      <c r="K156" s="311"/>
      <c r="L156" s="312"/>
      <c r="M156" s="314"/>
      <c r="N156" s="313"/>
      <c r="O156" s="63" t="str">
        <f>IF('4 回転'!K30="","",'4 回転'!K30)</f>
        <v/>
      </c>
      <c r="P156" s="66" t="str">
        <f>IF(O38="","","-")</f>
        <v/>
      </c>
      <c r="Q156" s="63" t="str">
        <f>IF('4 回転'!M30="","",'4 回転'!M30)</f>
        <v/>
      </c>
      <c r="R156" s="313"/>
      <c r="S156" s="314"/>
      <c r="T156" s="311"/>
      <c r="U156" s="312"/>
      <c r="V156" s="314"/>
      <c r="W156" s="313"/>
      <c r="X156" s="63" t="str">
        <f>IF('4 回転'!R30="","",'4 回転'!R30)</f>
        <v/>
      </c>
      <c r="Y156" s="66" t="str">
        <f>IF(X38="","","-")</f>
        <v/>
      </c>
      <c r="Z156" s="63" t="str">
        <f>IF('4 回転'!T30="","",'4 回転'!T30)</f>
        <v/>
      </c>
      <c r="AA156" s="313"/>
      <c r="AB156" s="314"/>
      <c r="AC156" s="311"/>
      <c r="AD156" s="44"/>
      <c r="AE156" s="44"/>
    </row>
    <row r="157" spans="1:31" s="30" customFormat="1" ht="5.25" customHeight="1" x14ac:dyDescent="0.15">
      <c r="A157" s="44"/>
      <c r="B157" s="44"/>
      <c r="C157" s="312"/>
      <c r="D157" s="314"/>
      <c r="E157" s="313"/>
      <c r="F157" s="61" t="str">
        <f>IF('4 回転'!D31="","",'4 回転'!D31)</f>
        <v/>
      </c>
      <c r="G157" s="66"/>
      <c r="H157" s="61" t="str">
        <f>IF('4 回転'!F31="","",'4 回転'!F31)</f>
        <v/>
      </c>
      <c r="I157" s="313"/>
      <c r="J157" s="314"/>
      <c r="K157" s="311"/>
      <c r="L157" s="312"/>
      <c r="M157" s="314"/>
      <c r="N157" s="313"/>
      <c r="O157" s="61" t="str">
        <f>IF('4 回転'!K31="","",'4 回転'!K31)</f>
        <v/>
      </c>
      <c r="P157" s="66"/>
      <c r="Q157" s="63" t="str">
        <f>IF('4 回転'!M31="","",'4 回転'!M31)</f>
        <v/>
      </c>
      <c r="R157" s="313"/>
      <c r="S157" s="314"/>
      <c r="T157" s="311"/>
      <c r="U157" s="312"/>
      <c r="V157" s="314"/>
      <c r="W157" s="313"/>
      <c r="X157" s="61" t="str">
        <f>IF('4 回転'!R31="","",'4 回転'!R31)</f>
        <v/>
      </c>
      <c r="Y157" s="66"/>
      <c r="Z157" s="63" t="str">
        <f>IF('4 回転'!T31="","",'4 回転'!T31)</f>
        <v/>
      </c>
      <c r="AA157" s="313"/>
      <c r="AB157" s="314"/>
      <c r="AC157" s="311"/>
      <c r="AD157" s="44"/>
      <c r="AE157" s="44"/>
    </row>
    <row r="158" spans="1:31" s="30" customFormat="1" ht="8.1" customHeight="1" x14ac:dyDescent="0.15">
      <c r="A158" s="44"/>
      <c r="B158" s="44"/>
      <c r="C158" s="312" t="str">
        <f>IF(メンバーチェンジ!C20="","","[メンチェン前："&amp;オーダー!C36&amp;"]")</f>
        <v/>
      </c>
      <c r="D158" s="66" t="str">
        <f>IF('4 回転'!C33="","",'4 回転'!C33)</f>
        <v/>
      </c>
      <c r="E158" s="313"/>
      <c r="F158" s="63" t="str">
        <f>IF('4 回転'!D32="","",'4 回転'!D32)</f>
        <v/>
      </c>
      <c r="G158" s="66" t="str">
        <f>IF(F40="","","-")</f>
        <v/>
      </c>
      <c r="H158" s="63" t="str">
        <f>IF('4 回転'!F32="","",'4 回転'!F32)</f>
        <v/>
      </c>
      <c r="I158" s="313"/>
      <c r="J158" s="66" t="str">
        <f>IF('4 回転'!G33="","",'4 回転'!G33)</f>
        <v/>
      </c>
      <c r="K158" s="311" t="str">
        <f>IF(メンバーチェンジ!E20="","","[メンチェン前："&amp;オーダー!E36&amp;"]")</f>
        <v/>
      </c>
      <c r="L158" s="312" t="str">
        <f>IF(メンバーチェンジ!F20="","","[メンチェン前："&amp;オーダー!F36&amp;"]")</f>
        <v/>
      </c>
      <c r="M158" s="66" t="str">
        <f>IF('4 回転'!J33="","",'4 回転'!J33)</f>
        <v/>
      </c>
      <c r="N158" s="313"/>
      <c r="O158" s="63" t="str">
        <f>IF('4 回転'!K32="","",'4 回転'!K32)</f>
        <v/>
      </c>
      <c r="P158" s="66" t="str">
        <f>IF(O40="","","-")</f>
        <v/>
      </c>
      <c r="Q158" s="63" t="str">
        <f>IF('4 回転'!M32="","",'4 回転'!M32)</f>
        <v/>
      </c>
      <c r="R158" s="313"/>
      <c r="S158" s="66" t="str">
        <f>IF('4 回転'!N33="","",'4 回転'!N33)</f>
        <v/>
      </c>
      <c r="T158" s="311" t="str">
        <f>IF(メンバーチェンジ!H20="","","[メンチェン前："&amp;オーダー!H36&amp;"]")</f>
        <v/>
      </c>
      <c r="U158" s="312" t="str">
        <f>IF(メンバーチェンジ!I20="","","[メンチェン前："&amp;オーダー!I36&amp;"]")</f>
        <v/>
      </c>
      <c r="V158" s="66" t="str">
        <f>IF('4 回転'!Q33="","",'4 回転'!Q33)</f>
        <v/>
      </c>
      <c r="W158" s="313"/>
      <c r="X158" s="63" t="str">
        <f>IF('4 回転'!R32="","",'4 回転'!R32)</f>
        <v/>
      </c>
      <c r="Y158" s="66" t="str">
        <f>IF(X40="","","-")</f>
        <v/>
      </c>
      <c r="Z158" s="63" t="str">
        <f>IF('4 回転'!T32="","",'4 回転'!T32)</f>
        <v/>
      </c>
      <c r="AA158" s="313"/>
      <c r="AB158" s="66" t="str">
        <f>IF('4 回転'!U33="","",'4 回転'!U33)</f>
        <v/>
      </c>
      <c r="AC158" s="311" t="str">
        <f>IF(メンバーチェンジ!K20="","","[メンチェン前："&amp;オーダー!K36&amp;"]")</f>
        <v/>
      </c>
      <c r="AD158" s="44"/>
      <c r="AE158" s="44"/>
    </row>
    <row r="159" spans="1:31" s="30" customFormat="1" ht="5.25" customHeight="1" x14ac:dyDescent="0.15">
      <c r="A159" s="44"/>
      <c r="B159" s="44"/>
      <c r="C159" s="312"/>
      <c r="D159" s="29"/>
      <c r="E159" s="313"/>
      <c r="F159" s="61" t="str">
        <f>IF('4 回転'!D33="","",'4 回転'!D33)</f>
        <v/>
      </c>
      <c r="G159" s="66"/>
      <c r="H159" s="61" t="str">
        <f>IF('4 回転'!F33="","",'4 回転'!F33)</f>
        <v/>
      </c>
      <c r="I159" s="313"/>
      <c r="J159" s="29"/>
      <c r="K159" s="311"/>
      <c r="L159" s="312"/>
      <c r="M159" s="29"/>
      <c r="N159" s="313"/>
      <c r="O159" s="61" t="str">
        <f>IF('4 回転'!K33="","",'4 回転'!K33)</f>
        <v/>
      </c>
      <c r="P159" s="66"/>
      <c r="Q159" s="63" t="str">
        <f>IF('4 回転'!M33="","",'4 回転'!M33)</f>
        <v/>
      </c>
      <c r="R159" s="313"/>
      <c r="S159" s="29"/>
      <c r="T159" s="311"/>
      <c r="U159" s="312"/>
      <c r="V159" s="29"/>
      <c r="W159" s="313"/>
      <c r="X159" s="61" t="str">
        <f>IF('4 回転'!R33="","",'4 回転'!R33)</f>
        <v/>
      </c>
      <c r="Y159" s="66"/>
      <c r="Z159" s="63" t="str">
        <f>IF('4 回転'!T33="","",'4 回転'!T33)</f>
        <v/>
      </c>
      <c r="AA159" s="313"/>
      <c r="AB159" s="29"/>
      <c r="AC159" s="311"/>
      <c r="AD159" s="44"/>
      <c r="AE159" s="44"/>
    </row>
    <row r="160" spans="1:31" s="30" customFormat="1" ht="7.5" customHeight="1" thickBot="1" x14ac:dyDescent="0.2">
      <c r="A160" s="44"/>
      <c r="B160" s="44"/>
      <c r="C160" s="36"/>
      <c r="D160" s="37"/>
      <c r="E160" s="38"/>
      <c r="F160" s="39"/>
      <c r="G160" s="39"/>
      <c r="H160" s="39"/>
      <c r="I160" s="38"/>
      <c r="J160" s="37"/>
      <c r="K160" s="40"/>
      <c r="L160" s="36"/>
      <c r="M160" s="37"/>
      <c r="N160" s="38"/>
      <c r="O160" s="39"/>
      <c r="P160" s="39"/>
      <c r="Q160" s="39"/>
      <c r="R160" s="38"/>
      <c r="S160" s="37"/>
      <c r="T160" s="40"/>
      <c r="U160" s="36"/>
      <c r="V160" s="37"/>
      <c r="W160" s="38"/>
      <c r="X160" s="39"/>
      <c r="Y160" s="39"/>
      <c r="Z160" s="39"/>
      <c r="AA160" s="38"/>
      <c r="AB160" s="37"/>
      <c r="AC160" s="40"/>
      <c r="AD160" s="44"/>
      <c r="AE160" s="44"/>
    </row>
    <row r="161" spans="1:31" s="30" customFormat="1" ht="15" customHeight="1" x14ac:dyDescent="0.15">
      <c r="A161" s="44"/>
      <c r="B161" s="44"/>
      <c r="C161" s="319">
        <f>'5 回転'!B2</f>
        <v>0</v>
      </c>
      <c r="D161" s="320"/>
      <c r="E161" s="315">
        <f>IF('5 回転'!D2="","",'5 回転'!D2)</f>
        <v>0</v>
      </c>
      <c r="F161" s="315"/>
      <c r="G161" s="34" t="s">
        <v>27</v>
      </c>
      <c r="H161" s="315">
        <f>IF('5 回転'!F2="","",'5 回転'!F2)</f>
        <v>0</v>
      </c>
      <c r="I161" s="315"/>
      <c r="J161" s="320">
        <f>'5 回転'!H2</f>
        <v>0</v>
      </c>
      <c r="K161" s="322"/>
      <c r="L161" s="319">
        <f>'5 回転'!I2</f>
        <v>0</v>
      </c>
      <c r="M161" s="320"/>
      <c r="N161" s="315">
        <f>IF('5 回転'!K2="","",'5 回転'!K2)</f>
        <v>0</v>
      </c>
      <c r="O161" s="315"/>
      <c r="P161" s="34" t="s">
        <v>27</v>
      </c>
      <c r="Q161" s="315">
        <f>IF('5 回転'!M2="","",'5 回転'!M2)</f>
        <v>0</v>
      </c>
      <c r="R161" s="315"/>
      <c r="S161" s="320">
        <f>'5 回転'!O2</f>
        <v>0</v>
      </c>
      <c r="T161" s="322"/>
      <c r="U161" s="319">
        <f>'5 回転'!P2</f>
        <v>0</v>
      </c>
      <c r="V161" s="320"/>
      <c r="W161" s="315">
        <f>IF('5 回転'!R2="","",'5 回転'!R2)</f>
        <v>0</v>
      </c>
      <c r="X161" s="315"/>
      <c r="Y161" s="34" t="s">
        <v>27</v>
      </c>
      <c r="Z161" s="315">
        <f>IF('5 回転'!T2="","",'5 回転'!T2)</f>
        <v>0</v>
      </c>
      <c r="AA161" s="315"/>
      <c r="AB161" s="320">
        <f>'5 回転'!V2</f>
        <v>0</v>
      </c>
      <c r="AC161" s="322"/>
      <c r="AD161" s="44"/>
      <c r="AE161" s="44"/>
    </row>
    <row r="162" spans="1:31" s="31" customFormat="1" ht="7.5" customHeight="1" x14ac:dyDescent="0.15">
      <c r="A162" s="44"/>
      <c r="B162" s="44"/>
      <c r="C162" s="312"/>
      <c r="D162" s="321"/>
      <c r="E162" s="316" t="str">
        <f>IF('5 回転'!D3="","",'5 回転'!D3)</f>
        <v/>
      </c>
      <c r="F162" s="316"/>
      <c r="G162" s="61"/>
      <c r="H162" s="316" t="str">
        <f>IF('5 回転'!F3="","",'5 回転'!F3)</f>
        <v/>
      </c>
      <c r="I162" s="316"/>
      <c r="J162" s="321"/>
      <c r="K162" s="311"/>
      <c r="L162" s="312"/>
      <c r="M162" s="321"/>
      <c r="N162" s="316" t="str">
        <f>IF('5 回転'!K3="","",'5 回転'!K3)</f>
        <v/>
      </c>
      <c r="O162" s="316"/>
      <c r="P162" s="61"/>
      <c r="Q162" s="316" t="str">
        <f>IF('5 回転'!M3="","",'5 回転'!M3)</f>
        <v/>
      </c>
      <c r="R162" s="316"/>
      <c r="S162" s="321"/>
      <c r="T162" s="311"/>
      <c r="U162" s="312"/>
      <c r="V162" s="321"/>
      <c r="W162" s="316" t="str">
        <f>IF('5 回転'!R3="","",'5 回転'!R3)</f>
        <v/>
      </c>
      <c r="X162" s="316"/>
      <c r="Y162" s="61"/>
      <c r="Z162" s="316" t="str">
        <f>IF('5 回転'!T3="","",'5 回転'!T3)</f>
        <v/>
      </c>
      <c r="AA162" s="316"/>
      <c r="AB162" s="321"/>
      <c r="AC162" s="311"/>
      <c r="AD162" s="44"/>
      <c r="AE162" s="44"/>
    </row>
    <row r="163" spans="1:31" s="30" customFormat="1" ht="5.25" customHeight="1" x14ac:dyDescent="0.15">
      <c r="A163" s="44"/>
      <c r="B163" s="44"/>
      <c r="C163" s="41"/>
      <c r="D163" s="29"/>
      <c r="E163" s="313"/>
      <c r="F163" s="61"/>
      <c r="G163" s="66"/>
      <c r="H163" s="61"/>
      <c r="I163" s="313"/>
      <c r="J163" s="29"/>
      <c r="K163" s="42"/>
      <c r="L163" s="41"/>
      <c r="M163" s="29"/>
      <c r="N163" s="313"/>
      <c r="O163" s="61"/>
      <c r="P163" s="66"/>
      <c r="Q163" s="61"/>
      <c r="R163" s="313"/>
      <c r="S163" s="29"/>
      <c r="T163" s="42"/>
      <c r="U163" s="41"/>
      <c r="V163" s="29"/>
      <c r="W163" s="313"/>
      <c r="X163" s="61"/>
      <c r="Y163" s="66"/>
      <c r="Z163" s="61"/>
      <c r="AA163" s="313"/>
      <c r="AB163" s="29"/>
      <c r="AC163" s="42"/>
      <c r="AD163" s="44"/>
      <c r="AE163" s="44"/>
    </row>
    <row r="164" spans="1:31" s="30" customFormat="1" ht="9.75" customHeight="1" x14ac:dyDescent="0.15">
      <c r="A164" s="44"/>
      <c r="B164" s="44"/>
      <c r="C164" s="41"/>
      <c r="D164" s="29"/>
      <c r="E164" s="313"/>
      <c r="F164" s="63" t="str">
        <f>IF('5 回転'!D4="","",'5 回転'!D4)</f>
        <v/>
      </c>
      <c r="G164" s="66" t="str">
        <f>IF(F8="","","-")</f>
        <v/>
      </c>
      <c r="H164" s="63" t="str">
        <f>IF('5 回転'!F4="","",'5 回転'!F4)</f>
        <v/>
      </c>
      <c r="I164" s="313"/>
      <c r="J164" s="29"/>
      <c r="K164" s="42"/>
      <c r="L164" s="41"/>
      <c r="M164" s="29"/>
      <c r="N164" s="313"/>
      <c r="O164" s="63" t="str">
        <f>IF('5 回転'!K4="","",'5 回転'!K4)</f>
        <v/>
      </c>
      <c r="P164" s="66" t="str">
        <f>IF(O8="","","-")</f>
        <v/>
      </c>
      <c r="Q164" s="63" t="str">
        <f>IF('5 回転'!M4="","",'5 回転'!M4)</f>
        <v/>
      </c>
      <c r="R164" s="313"/>
      <c r="S164" s="29"/>
      <c r="T164" s="42"/>
      <c r="U164" s="41"/>
      <c r="V164" s="29"/>
      <c r="W164" s="313"/>
      <c r="X164" s="63" t="str">
        <f>IF('5 回転'!R4="","",'5 回転'!R4)</f>
        <v/>
      </c>
      <c r="Y164" s="66" t="str">
        <f>IF(X8="","","-")</f>
        <v/>
      </c>
      <c r="Z164" s="63" t="str">
        <f>IF('5 回転'!T4="","",'5 回転'!T4)</f>
        <v/>
      </c>
      <c r="AA164" s="313"/>
      <c r="AB164" s="29"/>
      <c r="AC164" s="42"/>
      <c r="AD164" s="44"/>
      <c r="AE164" s="44"/>
    </row>
    <row r="165" spans="1:31" s="30" customFormat="1" ht="5.25" customHeight="1" x14ac:dyDescent="0.15">
      <c r="A165" s="44"/>
      <c r="B165" s="44"/>
      <c r="C165" s="312" t="str">
        <f>IF('5 回転'!B4="","",'5 回転'!B4)</f>
        <v/>
      </c>
      <c r="D165" s="314" t="str">
        <f>IF('5 回転'!C4="","",'5 回転'!C4)</f>
        <v/>
      </c>
      <c r="E165" s="313"/>
      <c r="F165" s="61" t="str">
        <f>IF('5 回転'!D5="","",'5 回転'!D5)</f>
        <v/>
      </c>
      <c r="G165" s="66"/>
      <c r="H165" s="61" t="str">
        <f>IF('5 回転'!F5="","",'5 回転'!F5)</f>
        <v/>
      </c>
      <c r="I165" s="313"/>
      <c r="J165" s="314" t="str">
        <f>IF('5 回転'!G4="","",'5 回転'!G4)</f>
        <v/>
      </c>
      <c r="K165" s="311" t="str">
        <f>IF('5 回転'!H4="","",'5 回転'!H4)</f>
        <v/>
      </c>
      <c r="L165" s="312" t="str">
        <f>IF('5 回転'!I4="","",'5 回転'!I4)</f>
        <v/>
      </c>
      <c r="M165" s="314" t="str">
        <f>IF('5 回転'!J4="","",'5 回転'!J4)</f>
        <v/>
      </c>
      <c r="N165" s="313"/>
      <c r="O165" s="61" t="str">
        <f>IF('5 回転'!K5="","",'5 回転'!K5)</f>
        <v/>
      </c>
      <c r="P165" s="66"/>
      <c r="Q165" s="61" t="str">
        <f>IF('5 回転'!M5="","",'5 回転'!M5)</f>
        <v/>
      </c>
      <c r="R165" s="313"/>
      <c r="S165" s="314" t="str">
        <f>IF('5 回転'!N4="","",'5 回転'!N4)</f>
        <v/>
      </c>
      <c r="T165" s="311" t="str">
        <f>IF('5 回転'!O4="","",'5 回転'!O4)</f>
        <v/>
      </c>
      <c r="U165" s="312" t="str">
        <f>IF('5 回転'!P4="","",'5 回転'!P4)</f>
        <v/>
      </c>
      <c r="V165" s="314" t="str">
        <f>IF('5 回転'!Q4="","",'5 回転'!Q4)</f>
        <v/>
      </c>
      <c r="W165" s="313"/>
      <c r="X165" s="61" t="str">
        <f>IF('5 回転'!R5="","",'5 回転'!R5)</f>
        <v/>
      </c>
      <c r="Y165" s="66"/>
      <c r="Z165" s="61" t="str">
        <f>IF('5 回転'!T5="","",'5 回転'!T5)</f>
        <v/>
      </c>
      <c r="AA165" s="313"/>
      <c r="AB165" s="314" t="str">
        <f>IF('5 回転'!U4="","",'5 回転'!U4)</f>
        <v/>
      </c>
      <c r="AC165" s="311" t="str">
        <f>IF('5 回転'!V4="","",'5 回転'!V4)</f>
        <v/>
      </c>
      <c r="AD165" s="44"/>
      <c r="AE165" s="44"/>
    </row>
    <row r="166" spans="1:31" s="30" customFormat="1" ht="9.75" customHeight="1" x14ac:dyDescent="0.15">
      <c r="A166" s="44"/>
      <c r="B166" s="44"/>
      <c r="C166" s="312"/>
      <c r="D166" s="314"/>
      <c r="E166" s="313"/>
      <c r="F166" s="63" t="str">
        <f>IF('5 回転'!D6="","",'5 回転'!D6)</f>
        <v/>
      </c>
      <c r="G166" s="66" t="str">
        <f>IF(F10="","","-")</f>
        <v/>
      </c>
      <c r="H166" s="63" t="str">
        <f>IF('5 回転'!F6="","",'5 回転'!F6)</f>
        <v/>
      </c>
      <c r="I166" s="313"/>
      <c r="J166" s="314"/>
      <c r="K166" s="311"/>
      <c r="L166" s="312"/>
      <c r="M166" s="314"/>
      <c r="N166" s="313"/>
      <c r="O166" s="63" t="str">
        <f>IF('5 回転'!K6="","",'5 回転'!K6)</f>
        <v/>
      </c>
      <c r="P166" s="66" t="str">
        <f>IF(O10="","","-")</f>
        <v/>
      </c>
      <c r="Q166" s="63" t="str">
        <f>IF('5 回転'!M6="","",'5 回転'!M6)</f>
        <v/>
      </c>
      <c r="R166" s="313"/>
      <c r="S166" s="314"/>
      <c r="T166" s="311"/>
      <c r="U166" s="312"/>
      <c r="V166" s="314"/>
      <c r="W166" s="313"/>
      <c r="X166" s="63" t="str">
        <f>IF('5 回転'!R6="","",'5 回転'!R6)</f>
        <v/>
      </c>
      <c r="Y166" s="66" t="str">
        <f>IF(X10="","","-")</f>
        <v/>
      </c>
      <c r="Z166" s="63" t="str">
        <f>IF('5 回転'!T6="","",'5 回転'!T6)</f>
        <v/>
      </c>
      <c r="AA166" s="313"/>
      <c r="AB166" s="314"/>
      <c r="AC166" s="311"/>
      <c r="AD166" s="44"/>
      <c r="AE166" s="44"/>
    </row>
    <row r="167" spans="1:31" s="30" customFormat="1" ht="5.25" customHeight="1" x14ac:dyDescent="0.15">
      <c r="A167" s="44"/>
      <c r="B167" s="44"/>
      <c r="C167" s="312"/>
      <c r="D167" s="314"/>
      <c r="E167" s="313"/>
      <c r="F167" s="61" t="str">
        <f>IF('5 回転'!D7="","",'5 回転'!D7)</f>
        <v/>
      </c>
      <c r="G167" s="66"/>
      <c r="H167" s="61" t="str">
        <f>IF('5 回転'!F7="","",'5 回転'!F7)</f>
        <v/>
      </c>
      <c r="I167" s="313"/>
      <c r="J167" s="314"/>
      <c r="K167" s="311"/>
      <c r="L167" s="312"/>
      <c r="M167" s="314"/>
      <c r="N167" s="313"/>
      <c r="O167" s="61" t="str">
        <f>IF('5 回転'!K7="","",'5 回転'!K7)</f>
        <v/>
      </c>
      <c r="P167" s="66"/>
      <c r="Q167" s="61" t="str">
        <f>IF('5 回転'!M7="","",'5 回転'!M7)</f>
        <v/>
      </c>
      <c r="R167" s="313"/>
      <c r="S167" s="314"/>
      <c r="T167" s="311"/>
      <c r="U167" s="312"/>
      <c r="V167" s="314"/>
      <c r="W167" s="313"/>
      <c r="X167" s="61" t="str">
        <f>IF('5 回転'!R7="","",'5 回転'!R7)</f>
        <v/>
      </c>
      <c r="Y167" s="66"/>
      <c r="Z167" s="61" t="str">
        <f>IF('5 回転'!T7="","",'5 回転'!T7)</f>
        <v/>
      </c>
      <c r="AA167" s="313"/>
      <c r="AB167" s="314"/>
      <c r="AC167" s="311"/>
      <c r="AD167" s="44"/>
      <c r="AE167" s="44"/>
    </row>
    <row r="168" spans="1:31" s="30" customFormat="1" ht="9.75" customHeight="1" x14ac:dyDescent="0.15">
      <c r="A168" s="44"/>
      <c r="B168" s="44"/>
      <c r="C168" s="41"/>
      <c r="D168" s="66" t="str">
        <f>IF('5 回転'!C9="","",'5 回転'!C9)</f>
        <v/>
      </c>
      <c r="E168" s="313"/>
      <c r="F168" s="63" t="str">
        <f>IF('5 回転'!D8="","",'5 回転'!D8)</f>
        <v/>
      </c>
      <c r="G168" s="66" t="str">
        <f>IF(F12="","","-")</f>
        <v/>
      </c>
      <c r="H168" s="63" t="str">
        <f>IF('5 回転'!F8="","",'5 回転'!F8)</f>
        <v/>
      </c>
      <c r="I168" s="313"/>
      <c r="J168" s="66" t="str">
        <f>IF('5 回転'!G9="","",'5 回転'!G9)</f>
        <v/>
      </c>
      <c r="K168" s="42"/>
      <c r="L168" s="41"/>
      <c r="M168" s="66" t="str">
        <f>IF('5 回転'!J9="","",'5 回転'!J9)</f>
        <v/>
      </c>
      <c r="N168" s="313"/>
      <c r="O168" s="63" t="str">
        <f>IF('5 回転'!K8="","",'5 回転'!K8)</f>
        <v/>
      </c>
      <c r="P168" s="66" t="str">
        <f>IF(O12="","","-")</f>
        <v/>
      </c>
      <c r="Q168" s="63" t="str">
        <f>IF('5 回転'!M8="","",'5 回転'!M8)</f>
        <v/>
      </c>
      <c r="R168" s="313"/>
      <c r="S168" s="66" t="str">
        <f>IF('5 回転'!N9="","",'5 回転'!N9)</f>
        <v/>
      </c>
      <c r="T168" s="42"/>
      <c r="U168" s="41"/>
      <c r="V168" s="66" t="str">
        <f>IF('5 回転'!Q9="","",'5 回転'!Q9)</f>
        <v/>
      </c>
      <c r="W168" s="313"/>
      <c r="X168" s="63" t="str">
        <f>IF('5 回転'!R8="","",'5 回転'!R8)</f>
        <v/>
      </c>
      <c r="Y168" s="66" t="str">
        <f>IF(X12="","","-")</f>
        <v/>
      </c>
      <c r="Z168" s="63" t="str">
        <f>IF('5 回転'!T8="","",'5 回転'!T8)</f>
        <v/>
      </c>
      <c r="AA168" s="313"/>
      <c r="AB168" s="66" t="str">
        <f>IF('5 回転'!U9="","",'5 回転'!U9)</f>
        <v/>
      </c>
      <c r="AC168" s="42"/>
      <c r="AD168" s="44"/>
      <c r="AE168" s="44"/>
    </row>
    <row r="169" spans="1:31" s="30" customFormat="1" ht="5.25" customHeight="1" x14ac:dyDescent="0.15">
      <c r="A169" s="44"/>
      <c r="B169" s="44"/>
      <c r="C169" s="41"/>
      <c r="D169" s="66"/>
      <c r="E169" s="313"/>
      <c r="F169" s="61" t="str">
        <f>IF('5 回転'!D9="","",'5 回転'!D9)</f>
        <v/>
      </c>
      <c r="G169" s="66"/>
      <c r="H169" s="61" t="str">
        <f>IF('5 回転'!F9="","",'5 回転'!F9)</f>
        <v/>
      </c>
      <c r="I169" s="313"/>
      <c r="J169" s="29"/>
      <c r="K169" s="42"/>
      <c r="L169" s="41"/>
      <c r="M169" s="29"/>
      <c r="N169" s="313"/>
      <c r="O169" s="61" t="str">
        <f>IF('5 回転'!K9="","",'5 回転'!K9)</f>
        <v/>
      </c>
      <c r="P169" s="66"/>
      <c r="Q169" s="61"/>
      <c r="R169" s="313"/>
      <c r="S169" s="29"/>
      <c r="T169" s="42"/>
      <c r="U169" s="41"/>
      <c r="V169" s="29"/>
      <c r="W169" s="313"/>
      <c r="X169" s="61" t="str">
        <f>IF('5 回転'!R9="","",'5 回転'!R9)</f>
        <v/>
      </c>
      <c r="Y169" s="66"/>
      <c r="Z169" s="61"/>
      <c r="AA169" s="313"/>
      <c r="AB169" s="29"/>
      <c r="AC169" s="42"/>
      <c r="AD169" s="44"/>
      <c r="AE169" s="44"/>
    </row>
    <row r="170" spans="1:31" s="30" customFormat="1" ht="5.25" customHeight="1" x14ac:dyDescent="0.15">
      <c r="A170" s="44"/>
      <c r="B170" s="44"/>
      <c r="C170" s="41"/>
      <c r="D170" s="66"/>
      <c r="E170" s="313"/>
      <c r="F170" s="61"/>
      <c r="G170" s="66"/>
      <c r="H170" s="61"/>
      <c r="I170" s="313"/>
      <c r="J170" s="29"/>
      <c r="K170" s="42"/>
      <c r="L170" s="41"/>
      <c r="M170" s="29"/>
      <c r="N170" s="313"/>
      <c r="O170" s="61"/>
      <c r="P170" s="66"/>
      <c r="Q170" s="61"/>
      <c r="R170" s="313"/>
      <c r="S170" s="29"/>
      <c r="T170" s="42"/>
      <c r="U170" s="41"/>
      <c r="V170" s="29"/>
      <c r="W170" s="313"/>
      <c r="X170" s="61"/>
      <c r="Y170" s="66"/>
      <c r="Z170" s="61"/>
      <c r="AA170" s="313"/>
      <c r="AB170" s="29"/>
      <c r="AC170" s="42"/>
      <c r="AD170" s="44"/>
      <c r="AE170" s="44"/>
    </row>
    <row r="171" spans="1:31" s="30" customFormat="1" ht="9.75" customHeight="1" x14ac:dyDescent="0.15">
      <c r="A171" s="44"/>
      <c r="B171" s="44"/>
      <c r="C171" s="41"/>
      <c r="D171" s="29"/>
      <c r="E171" s="313"/>
      <c r="F171" s="63" t="str">
        <f>IF('5 回転'!D10="","",'5 回転'!D10)</f>
        <v/>
      </c>
      <c r="G171" s="66" t="str">
        <f>IF(F15="","","-")</f>
        <v/>
      </c>
      <c r="H171" s="63" t="str">
        <f>IF('5 回転'!F10="","",'5 回転'!F10)</f>
        <v/>
      </c>
      <c r="I171" s="313"/>
      <c r="J171" s="29"/>
      <c r="K171" s="42"/>
      <c r="L171" s="41"/>
      <c r="M171" s="29"/>
      <c r="N171" s="313"/>
      <c r="O171" s="63" t="str">
        <f>IF('5 回転'!K10="","",'5 回転'!K10)</f>
        <v/>
      </c>
      <c r="P171" s="66" t="str">
        <f>IF(O15="","","-")</f>
        <v/>
      </c>
      <c r="Q171" s="63" t="str">
        <f>IF('5 回転'!M10="","",'5 回転'!M10)</f>
        <v/>
      </c>
      <c r="R171" s="313"/>
      <c r="S171" s="29"/>
      <c r="T171" s="42"/>
      <c r="U171" s="41"/>
      <c r="V171" s="29"/>
      <c r="W171" s="313"/>
      <c r="X171" s="63" t="str">
        <f>IF('5 回転'!R10="","",'5 回転'!R10)</f>
        <v/>
      </c>
      <c r="Y171" s="66" t="str">
        <f>IF(X15="","","-")</f>
        <v/>
      </c>
      <c r="Z171" s="63" t="str">
        <f>IF('5 回転'!T10="","",'5 回転'!T10)</f>
        <v/>
      </c>
      <c r="AA171" s="313"/>
      <c r="AB171" s="29"/>
      <c r="AC171" s="42"/>
      <c r="AD171" s="44"/>
      <c r="AE171" s="44"/>
    </row>
    <row r="172" spans="1:31" s="30" customFormat="1" ht="5.25" customHeight="1" x14ac:dyDescent="0.15">
      <c r="A172" s="44"/>
      <c r="B172" s="44"/>
      <c r="C172" s="312" t="str">
        <f>IF('5 回転'!B10="","",'5 回転'!B10)</f>
        <v/>
      </c>
      <c r="D172" s="314" t="str">
        <f>IF('5 回転'!C10="","",'5 回転'!C10)</f>
        <v/>
      </c>
      <c r="E172" s="313"/>
      <c r="F172" s="61" t="str">
        <f>IF('5 回転'!D11="","",'5 回転'!D11)</f>
        <v/>
      </c>
      <c r="G172" s="66"/>
      <c r="H172" s="61" t="str">
        <f>IF('5 回転'!F11="","",'5 回転'!F11)</f>
        <v/>
      </c>
      <c r="I172" s="313"/>
      <c r="J172" s="314" t="str">
        <f>IF('5 回転'!G10="","",'5 回転'!G10)</f>
        <v/>
      </c>
      <c r="K172" s="311" t="str">
        <f>IF('5 回転'!H10="","",'5 回転'!H10)</f>
        <v/>
      </c>
      <c r="L172" s="312" t="str">
        <f>IF('5 回転'!I10="","",'5 回転'!I10)</f>
        <v/>
      </c>
      <c r="M172" s="314" t="str">
        <f>IF('5 回転'!J10="","",'5 回転'!J10)</f>
        <v/>
      </c>
      <c r="N172" s="313"/>
      <c r="O172" s="61" t="str">
        <f>IF('5 回転'!K11="","",'5 回転'!K11)</f>
        <v/>
      </c>
      <c r="P172" s="66"/>
      <c r="Q172" s="61" t="str">
        <f>IF('5 回転'!M11="","",'5 回転'!M11)</f>
        <v/>
      </c>
      <c r="R172" s="313"/>
      <c r="S172" s="314" t="str">
        <f>IF('5 回転'!N10="","",'5 回転'!N10)</f>
        <v/>
      </c>
      <c r="T172" s="311" t="str">
        <f>IF('5 回転'!O10="","",'5 回転'!O10)</f>
        <v/>
      </c>
      <c r="U172" s="312" t="str">
        <f>IF('5 回転'!P10="","",'5 回転'!P10)</f>
        <v/>
      </c>
      <c r="V172" s="314" t="str">
        <f>IF('5 回転'!Q10="","",'5 回転'!Q10)</f>
        <v/>
      </c>
      <c r="W172" s="313"/>
      <c r="X172" s="61" t="str">
        <f>IF('5 回転'!R11="","",'5 回転'!R11)</f>
        <v/>
      </c>
      <c r="Y172" s="66"/>
      <c r="Z172" s="61" t="str">
        <f>IF('5 回転'!T11="","",'5 回転'!T11)</f>
        <v/>
      </c>
      <c r="AA172" s="313"/>
      <c r="AB172" s="314" t="str">
        <f>IF('5 回転'!U10="","",'5 回転'!U10)</f>
        <v/>
      </c>
      <c r="AC172" s="311" t="str">
        <f>IF('5 回転'!V10="","",'5 回転'!V10)</f>
        <v/>
      </c>
      <c r="AD172" s="44"/>
      <c r="AE172" s="44"/>
    </row>
    <row r="173" spans="1:31" s="30" customFormat="1" ht="9.75" customHeight="1" x14ac:dyDescent="0.15">
      <c r="A173" s="44"/>
      <c r="B173" s="44"/>
      <c r="C173" s="312"/>
      <c r="D173" s="314"/>
      <c r="E173" s="313"/>
      <c r="F173" s="63" t="str">
        <f>IF('5 回転'!D12="","",'5 回転'!D12)</f>
        <v/>
      </c>
      <c r="G173" s="66" t="str">
        <f>IF(F17="","","-")</f>
        <v/>
      </c>
      <c r="H173" s="63" t="str">
        <f>IF('5 回転'!F12="","",'5 回転'!F12)</f>
        <v/>
      </c>
      <c r="I173" s="313"/>
      <c r="J173" s="314"/>
      <c r="K173" s="311"/>
      <c r="L173" s="312"/>
      <c r="M173" s="314"/>
      <c r="N173" s="313"/>
      <c r="O173" s="63" t="str">
        <f>IF('5 回転'!K12="","",'5 回転'!K12)</f>
        <v/>
      </c>
      <c r="P173" s="66" t="str">
        <f>IF(O17="","","-")</f>
        <v/>
      </c>
      <c r="Q173" s="63" t="str">
        <f>IF('5 回転'!M12="","",'5 回転'!M12)</f>
        <v/>
      </c>
      <c r="R173" s="313"/>
      <c r="S173" s="314"/>
      <c r="T173" s="311"/>
      <c r="U173" s="312"/>
      <c r="V173" s="314"/>
      <c r="W173" s="313"/>
      <c r="X173" s="63" t="str">
        <f>IF('5 回転'!R12="","",'5 回転'!R12)</f>
        <v/>
      </c>
      <c r="Y173" s="66" t="str">
        <f>IF(X17="","","-")</f>
        <v/>
      </c>
      <c r="Z173" s="63" t="str">
        <f>IF('5 回転'!T12="","",'5 回転'!T12)</f>
        <v/>
      </c>
      <c r="AA173" s="313"/>
      <c r="AB173" s="314"/>
      <c r="AC173" s="311"/>
      <c r="AD173" s="44"/>
      <c r="AE173" s="44"/>
    </row>
    <row r="174" spans="1:31" s="30" customFormat="1" ht="5.25" customHeight="1" x14ac:dyDescent="0.15">
      <c r="A174" s="44"/>
      <c r="B174" s="44"/>
      <c r="C174" s="312"/>
      <c r="D174" s="314"/>
      <c r="E174" s="313"/>
      <c r="F174" s="61" t="str">
        <f>IF('5 回転'!D13="","",'5 回転'!D13)</f>
        <v/>
      </c>
      <c r="G174" s="66"/>
      <c r="H174" s="61" t="str">
        <f>IF('5 回転'!F13="","",'5 回転'!F13)</f>
        <v/>
      </c>
      <c r="I174" s="313"/>
      <c r="J174" s="314"/>
      <c r="K174" s="311"/>
      <c r="L174" s="312"/>
      <c r="M174" s="314"/>
      <c r="N174" s="313"/>
      <c r="O174" s="61" t="str">
        <f>IF('5 回転'!K13="","",'5 回転'!K13)</f>
        <v/>
      </c>
      <c r="P174" s="66"/>
      <c r="Q174" s="61" t="str">
        <f>IF('5 回転'!M13="","",'5 回転'!M13)</f>
        <v/>
      </c>
      <c r="R174" s="313"/>
      <c r="S174" s="314"/>
      <c r="T174" s="311"/>
      <c r="U174" s="312"/>
      <c r="V174" s="314"/>
      <c r="W174" s="313"/>
      <c r="X174" s="61" t="str">
        <f>IF('5 回転'!R13="","",'5 回転'!R13)</f>
        <v/>
      </c>
      <c r="Y174" s="66"/>
      <c r="Z174" s="61" t="str">
        <f>IF('5 回転'!T13="","",'5 回転'!T13)</f>
        <v/>
      </c>
      <c r="AA174" s="313"/>
      <c r="AB174" s="314"/>
      <c r="AC174" s="311"/>
      <c r="AD174" s="44"/>
      <c r="AE174" s="44"/>
    </row>
    <row r="175" spans="1:31" s="30" customFormat="1" ht="9.75" customHeight="1" x14ac:dyDescent="0.15">
      <c r="A175" s="44"/>
      <c r="B175" s="44"/>
      <c r="C175" s="41"/>
      <c r="D175" s="66" t="str">
        <f>IF('5 回転'!C15="","",'5 回転'!C15)</f>
        <v/>
      </c>
      <c r="E175" s="313"/>
      <c r="F175" s="63" t="str">
        <f>IF('5 回転'!D14="","",'5 回転'!D14)</f>
        <v/>
      </c>
      <c r="G175" s="66" t="str">
        <f>IF(F19="","","-")</f>
        <v/>
      </c>
      <c r="H175" s="63" t="str">
        <f>IF('5 回転'!F14="","",'5 回転'!F14)</f>
        <v/>
      </c>
      <c r="I175" s="313"/>
      <c r="J175" s="66" t="str">
        <f>IF('5 回転'!G15="","",'5 回転'!G15)</f>
        <v/>
      </c>
      <c r="K175" s="42"/>
      <c r="L175" s="41"/>
      <c r="M175" s="66" t="str">
        <f>IF('5 回転'!J15="","",'5 回転'!J15)</f>
        <v/>
      </c>
      <c r="N175" s="313"/>
      <c r="O175" s="63" t="str">
        <f>IF('5 回転'!K14="","",'5 回転'!K14)</f>
        <v/>
      </c>
      <c r="P175" s="66" t="str">
        <f>IF(O19="","","-")</f>
        <v/>
      </c>
      <c r="Q175" s="63" t="str">
        <f>IF('5 回転'!M14="","",'5 回転'!M14)</f>
        <v/>
      </c>
      <c r="R175" s="313"/>
      <c r="S175" s="66" t="str">
        <f>IF('5 回転'!N15="","",'5 回転'!N15)</f>
        <v/>
      </c>
      <c r="T175" s="42"/>
      <c r="U175" s="41"/>
      <c r="V175" s="66" t="str">
        <f>IF('5 回転'!Q15="","",'5 回転'!Q15)</f>
        <v/>
      </c>
      <c r="W175" s="313"/>
      <c r="X175" s="63" t="str">
        <f>IF('5 回転'!R14="","",'5 回転'!R14)</f>
        <v/>
      </c>
      <c r="Y175" s="66" t="str">
        <f>IF(X19="","","-")</f>
        <v/>
      </c>
      <c r="Z175" s="63" t="str">
        <f>IF('5 回転'!T14="","",'5 回転'!T14)</f>
        <v/>
      </c>
      <c r="AA175" s="313"/>
      <c r="AB175" s="66" t="str">
        <f>IF('5 回転'!U15="","",'5 回転'!U15)</f>
        <v/>
      </c>
      <c r="AC175" s="42"/>
      <c r="AD175" s="44"/>
      <c r="AE175" s="44"/>
    </row>
    <row r="176" spans="1:31" s="30" customFormat="1" ht="5.25" customHeight="1" x14ac:dyDescent="0.15">
      <c r="A176" s="44"/>
      <c r="B176" s="44"/>
      <c r="C176" s="41"/>
      <c r="D176" s="29"/>
      <c r="E176" s="313"/>
      <c r="F176" s="61" t="str">
        <f>IF('5 回転'!D15="","",'5 回転'!D15)</f>
        <v/>
      </c>
      <c r="G176" s="66"/>
      <c r="H176" s="61" t="str">
        <f>IF('5 回転'!F15="","",'5 回転'!F15)</f>
        <v/>
      </c>
      <c r="I176" s="313"/>
      <c r="J176" s="29"/>
      <c r="K176" s="42"/>
      <c r="L176" s="41"/>
      <c r="M176" s="29"/>
      <c r="N176" s="313"/>
      <c r="O176" s="61" t="str">
        <f>IF('5 回転'!K15="","",'5 回転'!K15)</f>
        <v/>
      </c>
      <c r="P176" s="66"/>
      <c r="Q176" s="61" t="str">
        <f>IF('5 回転'!M15="","",'5 回転'!M15)</f>
        <v/>
      </c>
      <c r="R176" s="313"/>
      <c r="S176" s="29"/>
      <c r="T176" s="42"/>
      <c r="U176" s="41"/>
      <c r="V176" s="29"/>
      <c r="W176" s="313"/>
      <c r="X176" s="61" t="str">
        <f>IF('5 回転'!R15="","",'5 回転'!R15)</f>
        <v/>
      </c>
      <c r="Y176" s="66"/>
      <c r="Z176" s="61" t="str">
        <f>IF('5 回転'!T15="","",'5 回転'!T15)</f>
        <v/>
      </c>
      <c r="AA176" s="313"/>
      <c r="AB176" s="29"/>
      <c r="AC176" s="42"/>
      <c r="AD176" s="44"/>
      <c r="AE176" s="44"/>
    </row>
    <row r="177" spans="1:31" s="30" customFormat="1" ht="5.25" customHeight="1" x14ac:dyDescent="0.15">
      <c r="A177" s="44"/>
      <c r="B177" s="44"/>
      <c r="C177" s="312" t="str">
        <f>IF('5 回転'!B16="","",'5 回転'!B16)</f>
        <v/>
      </c>
      <c r="D177" s="29"/>
      <c r="E177" s="313"/>
      <c r="F177" s="61"/>
      <c r="G177" s="66"/>
      <c r="H177" s="61"/>
      <c r="I177" s="313"/>
      <c r="J177" s="29"/>
      <c r="K177" s="311" t="str">
        <f>IF('5 回転'!H16="","",'5 回転'!H16)</f>
        <v/>
      </c>
      <c r="L177" s="312" t="str">
        <f>IF('5 回転'!I16="","",'5 回転'!I16)</f>
        <v/>
      </c>
      <c r="M177" s="29"/>
      <c r="N177" s="313"/>
      <c r="O177" s="61"/>
      <c r="P177" s="66"/>
      <c r="Q177" s="61"/>
      <c r="R177" s="313"/>
      <c r="S177" s="29"/>
      <c r="T177" s="311" t="str">
        <f>IF('5 回転'!O16="","",'5 回転'!O16)</f>
        <v/>
      </c>
      <c r="U177" s="312" t="str">
        <f>IF('5 回転'!P16="","",'5 回転'!P16)</f>
        <v/>
      </c>
      <c r="V177" s="29"/>
      <c r="W177" s="313"/>
      <c r="X177" s="61"/>
      <c r="Y177" s="66"/>
      <c r="Z177" s="61"/>
      <c r="AA177" s="313"/>
      <c r="AB177" s="29"/>
      <c r="AC177" s="311" t="str">
        <f>IF('5 回転'!V16="","",'5 回転'!V16)</f>
        <v/>
      </c>
      <c r="AD177" s="44"/>
      <c r="AE177" s="44"/>
    </row>
    <row r="178" spans="1:31" s="30" customFormat="1" ht="9.75" customHeight="1" x14ac:dyDescent="0.15">
      <c r="A178" s="44"/>
      <c r="B178" s="44"/>
      <c r="C178" s="312"/>
      <c r="D178" s="29"/>
      <c r="E178" s="313"/>
      <c r="F178" s="63" t="str">
        <f>IF('5 回転'!D16="","",'5 回転'!D16)</f>
        <v/>
      </c>
      <c r="G178" s="66" t="str">
        <f>IF(F22="","","-")</f>
        <v/>
      </c>
      <c r="H178" s="63" t="str">
        <f>IF('5 回転'!F16="","",'5 回転'!F16)</f>
        <v/>
      </c>
      <c r="I178" s="313"/>
      <c r="J178" s="29"/>
      <c r="K178" s="311"/>
      <c r="L178" s="312"/>
      <c r="M178" s="29"/>
      <c r="N178" s="313"/>
      <c r="O178" s="63" t="str">
        <f>IF('5 回転'!K16="","",'5 回転'!K16)</f>
        <v/>
      </c>
      <c r="P178" s="66" t="str">
        <f>IF(O22="","","-")</f>
        <v/>
      </c>
      <c r="Q178" s="63" t="str">
        <f>IF('5 回転'!M16="","",'5 回転'!M16)</f>
        <v/>
      </c>
      <c r="R178" s="313"/>
      <c r="S178" s="29"/>
      <c r="T178" s="311"/>
      <c r="U178" s="312"/>
      <c r="V178" s="29"/>
      <c r="W178" s="313"/>
      <c r="X178" s="63" t="str">
        <f>IF('5 回転'!R16="","",'5 回転'!R16)</f>
        <v/>
      </c>
      <c r="Y178" s="66" t="str">
        <f>IF(X22="","","-")</f>
        <v/>
      </c>
      <c r="Z178" s="63" t="str">
        <f>IF('5 回転'!T16="","",'5 回転'!T16)</f>
        <v/>
      </c>
      <c r="AA178" s="313"/>
      <c r="AB178" s="29"/>
      <c r="AC178" s="311"/>
      <c r="AD178" s="44"/>
      <c r="AE178" s="44"/>
    </row>
    <row r="179" spans="1:31" s="30" customFormat="1" ht="8.1" customHeight="1" x14ac:dyDescent="0.15">
      <c r="A179" s="44"/>
      <c r="B179" s="44"/>
      <c r="C179" s="312"/>
      <c r="D179" s="314" t="str">
        <f>IF('5 回転'!C16="","",'5 回転'!C16)</f>
        <v/>
      </c>
      <c r="E179" s="313"/>
      <c r="F179" s="61" t="str">
        <f>IF('5 回転'!D17="","",'5 回転'!D17)</f>
        <v/>
      </c>
      <c r="G179" s="66"/>
      <c r="H179" s="61" t="str">
        <f>IF('5 回転'!F17="","",'5 回転'!F17)</f>
        <v/>
      </c>
      <c r="I179" s="313"/>
      <c r="J179" s="314" t="str">
        <f>IF('5 回転'!G16="","",'5 回転'!G16)</f>
        <v/>
      </c>
      <c r="K179" s="311"/>
      <c r="L179" s="312"/>
      <c r="M179" s="314" t="str">
        <f>IF('5 回転'!J16="","",'5 回転'!J16)</f>
        <v/>
      </c>
      <c r="N179" s="313"/>
      <c r="O179" s="61" t="str">
        <f>IF('5 回転'!K17="","",'5 回転'!K17)</f>
        <v/>
      </c>
      <c r="P179" s="66"/>
      <c r="Q179" s="61" t="str">
        <f>IF('5 回転'!M17="","",'5 回転'!M17)</f>
        <v/>
      </c>
      <c r="R179" s="313"/>
      <c r="S179" s="314" t="str">
        <f>IF('5 回転'!N16="","",'5 回転'!N16)</f>
        <v/>
      </c>
      <c r="T179" s="311"/>
      <c r="U179" s="312"/>
      <c r="V179" s="314" t="str">
        <f>IF('5 回転'!Q16="","",'5 回転'!Q16)</f>
        <v/>
      </c>
      <c r="W179" s="313"/>
      <c r="X179" s="61" t="str">
        <f>IF('5 回転'!R17="","",'5 回転'!R17)</f>
        <v/>
      </c>
      <c r="Y179" s="66"/>
      <c r="Z179" s="61" t="str">
        <f>IF('5 回転'!T17="","",'5 回転'!T17)</f>
        <v/>
      </c>
      <c r="AA179" s="313"/>
      <c r="AB179" s="314" t="str">
        <f>IF('5 回転'!U16="","",'5 回転'!U16)</f>
        <v/>
      </c>
      <c r="AC179" s="311"/>
      <c r="AD179" s="44"/>
      <c r="AE179" s="44"/>
    </row>
    <row r="180" spans="1:31" s="30" customFormat="1" ht="9.75" customHeight="1" x14ac:dyDescent="0.15">
      <c r="A180" s="44"/>
      <c r="B180" s="44"/>
      <c r="C180" s="312" t="str">
        <f>IF('5 回転'!B19="","",'5 回転'!B19)</f>
        <v/>
      </c>
      <c r="D180" s="314"/>
      <c r="E180" s="313"/>
      <c r="F180" s="63" t="str">
        <f>IF('5 回転'!D18="","",'5 回転'!D18)</f>
        <v/>
      </c>
      <c r="G180" s="66" t="str">
        <f>IF(F24="","","-")</f>
        <v/>
      </c>
      <c r="H180" s="63" t="str">
        <f>IF('5 回転'!F18="","",'5 回転'!F18)</f>
        <v/>
      </c>
      <c r="I180" s="313"/>
      <c r="J180" s="314"/>
      <c r="K180" s="311" t="str">
        <f>IF('5 回転'!H19="","",'5 回転'!H19)</f>
        <v/>
      </c>
      <c r="L180" s="312" t="str">
        <f>IF('5 回転'!I19="","",'5 回転'!I19)</f>
        <v/>
      </c>
      <c r="M180" s="314"/>
      <c r="N180" s="313"/>
      <c r="O180" s="63" t="str">
        <f>IF('5 回転'!K18="","",'5 回転'!K18)</f>
        <v/>
      </c>
      <c r="P180" s="66" t="str">
        <f>IF(O24="","","-")</f>
        <v/>
      </c>
      <c r="Q180" s="63" t="str">
        <f>IF('5 回転'!M18="","",'5 回転'!M18)</f>
        <v/>
      </c>
      <c r="R180" s="313"/>
      <c r="S180" s="314"/>
      <c r="T180" s="311" t="str">
        <f>IF('5 回転'!O19="","",'5 回転'!O19)</f>
        <v/>
      </c>
      <c r="U180" s="312" t="str">
        <f>IF('5 回転'!P19="","",'5 回転'!P19)</f>
        <v/>
      </c>
      <c r="V180" s="314"/>
      <c r="W180" s="313"/>
      <c r="X180" s="63" t="str">
        <f>IF('5 回転'!R18="","",'5 回転'!R18)</f>
        <v/>
      </c>
      <c r="Y180" s="66" t="str">
        <f>IF(X24="","","-")</f>
        <v/>
      </c>
      <c r="Z180" s="63" t="str">
        <f>IF('5 回転'!T18="","",'5 回転'!T18)</f>
        <v/>
      </c>
      <c r="AA180" s="313"/>
      <c r="AB180" s="314"/>
      <c r="AC180" s="311" t="str">
        <f>IF('5 回転'!V19="","",'5 回転'!V19)</f>
        <v/>
      </c>
      <c r="AD180" s="44"/>
      <c r="AE180" s="44"/>
    </row>
    <row r="181" spans="1:31" s="30" customFormat="1" ht="5.25" customHeight="1" x14ac:dyDescent="0.15">
      <c r="A181" s="44"/>
      <c r="B181" s="44"/>
      <c r="C181" s="312"/>
      <c r="D181" s="314"/>
      <c r="E181" s="313"/>
      <c r="F181" s="61" t="str">
        <f>IF('5 回転'!D19="","",'5 回転'!D19)</f>
        <v/>
      </c>
      <c r="G181" s="66"/>
      <c r="H181" s="61" t="str">
        <f>IF('5 回転'!F19="","",'5 回転'!F19)</f>
        <v/>
      </c>
      <c r="I181" s="313"/>
      <c r="J181" s="314"/>
      <c r="K181" s="311"/>
      <c r="L181" s="312"/>
      <c r="M181" s="314"/>
      <c r="N181" s="313"/>
      <c r="O181" s="61" t="str">
        <f>IF('5 回転'!K19="","",'5 回転'!K19)</f>
        <v/>
      </c>
      <c r="P181" s="66"/>
      <c r="Q181" s="61" t="str">
        <f>IF('5 回転'!M19="","",'5 回転'!M19)</f>
        <v/>
      </c>
      <c r="R181" s="313"/>
      <c r="S181" s="314"/>
      <c r="T181" s="311"/>
      <c r="U181" s="312"/>
      <c r="V181" s="314"/>
      <c r="W181" s="313"/>
      <c r="X181" s="61" t="str">
        <f>IF('5 回転'!R19="","",'5 回転'!R19)</f>
        <v/>
      </c>
      <c r="Y181" s="66"/>
      <c r="Z181" s="61" t="str">
        <f>IF('5 回転'!T19="","",'5 回転'!T19)</f>
        <v/>
      </c>
      <c r="AA181" s="313"/>
      <c r="AB181" s="314"/>
      <c r="AC181" s="311"/>
      <c r="AD181" s="44"/>
      <c r="AE181" s="44"/>
    </row>
    <row r="182" spans="1:31" s="30" customFormat="1" ht="8.1" customHeight="1" x14ac:dyDescent="0.15">
      <c r="A182" s="44"/>
      <c r="B182" s="44"/>
      <c r="C182" s="312"/>
      <c r="D182" s="66" t="str">
        <f>IF('5 回転'!C21="","",'5 回転'!C21)</f>
        <v/>
      </c>
      <c r="E182" s="313"/>
      <c r="F182" s="63" t="str">
        <f>IF('5 回転'!D20="","",'5 回転'!D20)</f>
        <v/>
      </c>
      <c r="G182" s="66" t="str">
        <f>IF(F26="","","-")</f>
        <v/>
      </c>
      <c r="H182" s="63" t="str">
        <f>IF('5 回転'!F20="","",'5 回転'!F20)</f>
        <v/>
      </c>
      <c r="I182" s="313"/>
      <c r="J182" s="66" t="str">
        <f>IF('5 回転'!G21="","",'5 回転'!G21)</f>
        <v/>
      </c>
      <c r="K182" s="311"/>
      <c r="L182" s="312"/>
      <c r="M182" s="66" t="str">
        <f>IF('5 回転'!J21="","",'5 回転'!J21)</f>
        <v/>
      </c>
      <c r="N182" s="313"/>
      <c r="O182" s="63" t="str">
        <f>IF('5 回転'!K20="","",'5 回転'!K20)</f>
        <v/>
      </c>
      <c r="P182" s="66" t="str">
        <f>IF(O26="","","-")</f>
        <v/>
      </c>
      <c r="Q182" s="63" t="str">
        <f>IF('5 回転'!M20="","",'5 回転'!M20)</f>
        <v/>
      </c>
      <c r="R182" s="313"/>
      <c r="S182" s="66" t="str">
        <f>IF('5 回転'!N21="","",'5 回転'!N21)</f>
        <v/>
      </c>
      <c r="T182" s="311"/>
      <c r="U182" s="312"/>
      <c r="V182" s="66" t="str">
        <f>IF('5 回転'!Q21="","",'5 回転'!Q21)</f>
        <v/>
      </c>
      <c r="W182" s="313"/>
      <c r="X182" s="63" t="str">
        <f>IF('5 回転'!R20="","",'5 回転'!R20)</f>
        <v/>
      </c>
      <c r="Y182" s="66" t="str">
        <f>IF(X26="","","-")</f>
        <v/>
      </c>
      <c r="Z182" s="63" t="str">
        <f>IF('5 回転'!T20="","",'5 回転'!T20)</f>
        <v/>
      </c>
      <c r="AA182" s="313"/>
      <c r="AB182" s="66" t="str">
        <f>IF('5 回転'!U21="","",'5 回転'!U21)</f>
        <v/>
      </c>
      <c r="AC182" s="311"/>
      <c r="AD182" s="44"/>
      <c r="AE182" s="44"/>
    </row>
    <row r="183" spans="1:31" s="30" customFormat="1" ht="5.25" customHeight="1" x14ac:dyDescent="0.15">
      <c r="A183" s="44"/>
      <c r="B183" s="44"/>
      <c r="C183" s="62"/>
      <c r="D183" s="29"/>
      <c r="E183" s="313"/>
      <c r="F183" s="61" t="str">
        <f>IF('5 回転'!D21="","",'5 回転'!D21)</f>
        <v/>
      </c>
      <c r="G183" s="66"/>
      <c r="H183" s="61" t="str">
        <f>IF('5 回転'!F21="","",'5 回転'!F21)</f>
        <v/>
      </c>
      <c r="I183" s="313"/>
      <c r="J183" s="29"/>
      <c r="K183" s="64"/>
      <c r="L183" s="62"/>
      <c r="M183" s="29"/>
      <c r="N183" s="313"/>
      <c r="O183" s="61" t="str">
        <f>IF('5 回転'!K21="","",'5 回転'!K21)</f>
        <v/>
      </c>
      <c r="P183" s="66"/>
      <c r="Q183" s="61" t="str">
        <f>IF('5 回転'!M21="","",'5 回転'!M21)</f>
        <v/>
      </c>
      <c r="R183" s="313"/>
      <c r="S183" s="29"/>
      <c r="T183" s="64"/>
      <c r="U183" s="62"/>
      <c r="V183" s="29"/>
      <c r="W183" s="313"/>
      <c r="X183" s="61" t="str">
        <f>IF('5 回転'!R21="","",'5 回転'!R21)</f>
        <v/>
      </c>
      <c r="Y183" s="66"/>
      <c r="Z183" s="61" t="str">
        <f>IF('5 回転'!T21="","",'5 回転'!T21)</f>
        <v/>
      </c>
      <c r="AA183" s="313"/>
      <c r="AB183" s="29"/>
      <c r="AC183" s="64"/>
      <c r="AD183" s="44"/>
      <c r="AE183" s="44"/>
    </row>
    <row r="184" spans="1:31" s="30" customFormat="1" ht="5.25" customHeight="1" x14ac:dyDescent="0.15">
      <c r="A184" s="44"/>
      <c r="B184" s="44"/>
      <c r="C184" s="312" t="str">
        <f>IF('5 回転'!B22="","",'5 回転'!B22)</f>
        <v/>
      </c>
      <c r="D184" s="29"/>
      <c r="E184" s="313"/>
      <c r="F184" s="61"/>
      <c r="G184" s="66"/>
      <c r="H184" s="61"/>
      <c r="I184" s="313"/>
      <c r="J184" s="29"/>
      <c r="K184" s="311" t="str">
        <f>IF('5 回転'!H22="","",'5 回転'!H22)</f>
        <v/>
      </c>
      <c r="L184" s="312" t="str">
        <f>IF('5 回転'!I22="","",'5 回転'!I22)</f>
        <v/>
      </c>
      <c r="M184" s="29"/>
      <c r="N184" s="313"/>
      <c r="O184" s="61"/>
      <c r="P184" s="66"/>
      <c r="Q184" s="61"/>
      <c r="R184" s="313"/>
      <c r="S184" s="29"/>
      <c r="T184" s="311" t="str">
        <f>IF('5 回転'!O22="","",'5 回転'!O22)</f>
        <v/>
      </c>
      <c r="U184" s="312" t="str">
        <f>IF('5 回転'!P22="","",'5 回転'!P22)</f>
        <v/>
      </c>
      <c r="V184" s="29"/>
      <c r="W184" s="313"/>
      <c r="X184" s="61"/>
      <c r="Y184" s="66"/>
      <c r="Z184" s="61"/>
      <c r="AA184" s="313"/>
      <c r="AB184" s="29"/>
      <c r="AC184" s="311" t="str">
        <f>IF('5 回転'!V22="","",'5 回転'!V22)</f>
        <v/>
      </c>
      <c r="AD184" s="44"/>
      <c r="AE184" s="44"/>
    </row>
    <row r="185" spans="1:31" s="30" customFormat="1" ht="9.75" customHeight="1" x14ac:dyDescent="0.15">
      <c r="A185" s="44"/>
      <c r="B185" s="44"/>
      <c r="C185" s="312"/>
      <c r="D185" s="29"/>
      <c r="E185" s="313"/>
      <c r="F185" s="63" t="str">
        <f>IF('5 回転'!D22="","",'5 回転'!D22)</f>
        <v/>
      </c>
      <c r="G185" s="66" t="str">
        <f>IF(F29="","","-")</f>
        <v/>
      </c>
      <c r="H185" s="63" t="str">
        <f>IF('5 回転'!F22="","",'5 回転'!F22)</f>
        <v/>
      </c>
      <c r="I185" s="313"/>
      <c r="J185" s="29"/>
      <c r="K185" s="311"/>
      <c r="L185" s="312"/>
      <c r="M185" s="29"/>
      <c r="N185" s="313"/>
      <c r="O185" s="63" t="str">
        <f>IF('5 回転'!K22="","",'5 回転'!K22)</f>
        <v/>
      </c>
      <c r="P185" s="66" t="str">
        <f>IF(O29="","","-")</f>
        <v/>
      </c>
      <c r="Q185" s="63" t="str">
        <f>IF('5 回転'!M22="","",'5 回転'!M22)</f>
        <v/>
      </c>
      <c r="R185" s="313"/>
      <c r="S185" s="29"/>
      <c r="T185" s="311"/>
      <c r="U185" s="312"/>
      <c r="V185" s="29"/>
      <c r="W185" s="313"/>
      <c r="X185" s="63" t="str">
        <f>IF('5 回転'!R22="","",'5 回転'!R22)</f>
        <v/>
      </c>
      <c r="Y185" s="66" t="str">
        <f>IF(X29="","","-")</f>
        <v/>
      </c>
      <c r="Z185" s="63" t="str">
        <f>IF('5 回転'!T22="","",'5 回転'!T22)</f>
        <v/>
      </c>
      <c r="AA185" s="313"/>
      <c r="AB185" s="29"/>
      <c r="AC185" s="311"/>
      <c r="AD185" s="44"/>
      <c r="AE185" s="44"/>
    </row>
    <row r="186" spans="1:31" s="30" customFormat="1" ht="8.1" customHeight="1" x14ac:dyDescent="0.15">
      <c r="A186" s="44"/>
      <c r="B186" s="44"/>
      <c r="C186" s="60" t="str">
        <f>IF(メンバーチェンジ!C23="","","[メンチェン前："&amp;オーダー!C43&amp;"]")</f>
        <v/>
      </c>
      <c r="D186" s="314" t="str">
        <f>IF('5 回転'!C22="","",'5 回転'!C22)</f>
        <v/>
      </c>
      <c r="E186" s="313"/>
      <c r="F186" s="61" t="str">
        <f>IF('5 回転'!D23="","",'5 回転'!D23)</f>
        <v/>
      </c>
      <c r="G186" s="66"/>
      <c r="H186" s="61" t="str">
        <f>IF('5 回転'!F23="","",'5 回転'!F23)</f>
        <v/>
      </c>
      <c r="I186" s="313"/>
      <c r="J186" s="314" t="str">
        <f>IF('5 回転'!G22="","",'5 回転'!G22)</f>
        <v/>
      </c>
      <c r="K186" s="59" t="str">
        <f>IF(メンバーチェンジ!E23="","","[メンチェン前："&amp;オーダー!E43&amp;"]")</f>
        <v/>
      </c>
      <c r="L186" s="60" t="str">
        <f>IF(メンバーチェンジ!F23="","","[メンチェン前："&amp;オーダー!F43&amp;"]")</f>
        <v/>
      </c>
      <c r="M186" s="314" t="str">
        <f>IF('5 回転'!J22="","",'5 回転'!J22)</f>
        <v/>
      </c>
      <c r="N186" s="313"/>
      <c r="O186" s="61" t="str">
        <f>IF('5 回転'!K23="","",'5 回転'!K23)</f>
        <v/>
      </c>
      <c r="P186" s="66"/>
      <c r="Q186" s="61" t="str">
        <f>IF('5 回転'!M23="","",'5 回転'!M23)</f>
        <v/>
      </c>
      <c r="R186" s="313"/>
      <c r="S186" s="314" t="str">
        <f>IF('5 回転'!N22="","",'5 回転'!N22)</f>
        <v/>
      </c>
      <c r="T186" s="59" t="str">
        <f>IF(メンバーチェンジ!H23="","","[メンチェン前："&amp;オーダー!H43&amp;"]")</f>
        <v/>
      </c>
      <c r="U186" s="60" t="str">
        <f>IF(メンバーチェンジ!I23="","","[メンチェン前："&amp;オーダー!I43&amp;"]")</f>
        <v/>
      </c>
      <c r="V186" s="314" t="str">
        <f>IF('5 回転'!Q22="","",'5 回転'!Q22)</f>
        <v/>
      </c>
      <c r="W186" s="313"/>
      <c r="X186" s="61" t="str">
        <f>IF('5 回転'!R23="","",'5 回転'!R23)</f>
        <v/>
      </c>
      <c r="Y186" s="66"/>
      <c r="Z186" s="61" t="str">
        <f>IF('5 回転'!T23="","",'5 回転'!T23)</f>
        <v/>
      </c>
      <c r="AA186" s="313"/>
      <c r="AB186" s="314" t="str">
        <f>IF('5 回転'!U22="","",'5 回転'!U22)</f>
        <v/>
      </c>
      <c r="AC186" s="59" t="str">
        <f>IF(メンバーチェンジ!K23="","","[メンチェン前："&amp;オーダー!K43&amp;"]")</f>
        <v/>
      </c>
      <c r="AD186" s="44"/>
      <c r="AE186" s="44"/>
    </row>
    <row r="187" spans="1:31" s="30" customFormat="1" ht="9.75" customHeight="1" x14ac:dyDescent="0.15">
      <c r="A187" s="44"/>
      <c r="B187" s="44"/>
      <c r="C187" s="312" t="str">
        <f>IF('5 回転'!B25="","",'5 回転'!B25)</f>
        <v/>
      </c>
      <c r="D187" s="314"/>
      <c r="E187" s="313"/>
      <c r="F187" s="63" t="str">
        <f>IF('5 回転'!D24="","",'5 回転'!D24)</f>
        <v/>
      </c>
      <c r="G187" s="66" t="str">
        <f>IF(F31="","","-")</f>
        <v/>
      </c>
      <c r="H187" s="63" t="str">
        <f>IF('5 回転'!F24="","",'5 回転'!F24)</f>
        <v/>
      </c>
      <c r="I187" s="313"/>
      <c r="J187" s="314"/>
      <c r="K187" s="311" t="str">
        <f>IF('5 回転'!H25="","",'5 回転'!H25)</f>
        <v/>
      </c>
      <c r="L187" s="312" t="str">
        <f>IF('5 回転'!I25="","",'5 回転'!I25)</f>
        <v/>
      </c>
      <c r="M187" s="314"/>
      <c r="N187" s="313"/>
      <c r="O187" s="63" t="str">
        <f>IF('5 回転'!K24="","",'5 回転'!K24)</f>
        <v/>
      </c>
      <c r="P187" s="66" t="str">
        <f>IF(O31="","","-")</f>
        <v/>
      </c>
      <c r="Q187" s="63" t="str">
        <f>IF('5 回転'!M24="","",'5 回転'!M24)</f>
        <v/>
      </c>
      <c r="R187" s="313"/>
      <c r="S187" s="314"/>
      <c r="T187" s="311" t="str">
        <f>IF('5 回転'!O25="","",'5 回転'!O25)</f>
        <v/>
      </c>
      <c r="U187" s="312" t="str">
        <f>IF('5 回転'!P25="","",'5 回転'!P25)</f>
        <v/>
      </c>
      <c r="V187" s="314"/>
      <c r="W187" s="313"/>
      <c r="X187" s="63" t="str">
        <f>IF('5 回転'!R24="","",'5 回転'!R24)</f>
        <v/>
      </c>
      <c r="Y187" s="66" t="str">
        <f>IF(X31="","","-")</f>
        <v/>
      </c>
      <c r="Z187" s="63" t="str">
        <f>IF('5 回転'!T24="","",'5 回転'!T24)</f>
        <v/>
      </c>
      <c r="AA187" s="313"/>
      <c r="AB187" s="314"/>
      <c r="AC187" s="311" t="str">
        <f>IF('5 回転'!V25="","",'5 回転'!V25)</f>
        <v/>
      </c>
      <c r="AD187" s="44"/>
      <c r="AE187" s="44"/>
    </row>
    <row r="188" spans="1:31" s="30" customFormat="1" ht="5.25" customHeight="1" x14ac:dyDescent="0.15">
      <c r="A188" s="44"/>
      <c r="B188" s="44"/>
      <c r="C188" s="312"/>
      <c r="D188" s="314"/>
      <c r="E188" s="313"/>
      <c r="F188" s="61" t="str">
        <f>IF('5 回転'!D25="","",'5 回転'!D25)</f>
        <v/>
      </c>
      <c r="G188" s="66"/>
      <c r="H188" s="61" t="str">
        <f>IF('5 回転'!F25="","",'5 回転'!F25)</f>
        <v/>
      </c>
      <c r="I188" s="313"/>
      <c r="J188" s="314"/>
      <c r="K188" s="311"/>
      <c r="L188" s="312"/>
      <c r="M188" s="314"/>
      <c r="N188" s="313"/>
      <c r="O188" s="61" t="str">
        <f>IF('5 回転'!K25="","",'5 回転'!K25)</f>
        <v/>
      </c>
      <c r="P188" s="66"/>
      <c r="Q188" s="61" t="str">
        <f>IF('5 回転'!M25="","",'5 回転'!M25)</f>
        <v/>
      </c>
      <c r="R188" s="313"/>
      <c r="S188" s="314"/>
      <c r="T188" s="311"/>
      <c r="U188" s="312"/>
      <c r="V188" s="314"/>
      <c r="W188" s="313"/>
      <c r="X188" s="61" t="str">
        <f>IF('5 回転'!R25="","",'5 回転'!R25)</f>
        <v/>
      </c>
      <c r="Y188" s="66"/>
      <c r="Z188" s="61" t="str">
        <f>IF('5 回転'!T25="","",'5 回転'!T25)</f>
        <v/>
      </c>
      <c r="AA188" s="313"/>
      <c r="AB188" s="314"/>
      <c r="AC188" s="311"/>
      <c r="AD188" s="44"/>
      <c r="AE188" s="44"/>
    </row>
    <row r="189" spans="1:31" s="30" customFormat="1" ht="8.1" customHeight="1" x14ac:dyDescent="0.15">
      <c r="A189" s="44"/>
      <c r="B189" s="44"/>
      <c r="C189" s="60" t="str">
        <f>IF(メンバーチェンジ!C24="","","[メンチェン前："&amp;オーダー!C44&amp;"]")</f>
        <v/>
      </c>
      <c r="D189" s="66" t="str">
        <f>IF('5 回転'!C27="","",'5 回転'!C27)</f>
        <v/>
      </c>
      <c r="E189" s="313"/>
      <c r="F189" s="63" t="str">
        <f>IF('5 回転'!D26="","",'5 回転'!D26)</f>
        <v/>
      </c>
      <c r="G189" s="66" t="str">
        <f>IF(F33="","","-")</f>
        <v/>
      </c>
      <c r="H189" s="63" t="str">
        <f>IF('5 回転'!F26="","",'5 回転'!F26)</f>
        <v/>
      </c>
      <c r="I189" s="313"/>
      <c r="J189" s="66" t="str">
        <f>IF('5 回転'!G27="","",'5 回転'!G27)</f>
        <v/>
      </c>
      <c r="K189" s="59" t="str">
        <f>IF(メンバーチェンジ!E24="","","[メンチェン前："&amp;オーダー!E44&amp;"]")</f>
        <v/>
      </c>
      <c r="L189" s="60" t="str">
        <f>IF(メンバーチェンジ!F24="","","[メンチェン前："&amp;オーダー!F44&amp;"]")</f>
        <v/>
      </c>
      <c r="M189" s="66" t="str">
        <f>IF('5 回転'!J27="","",'5 回転'!J27)</f>
        <v/>
      </c>
      <c r="N189" s="313"/>
      <c r="O189" s="63" t="str">
        <f>IF('5 回転'!K26="","",'5 回転'!K26)</f>
        <v/>
      </c>
      <c r="P189" s="66" t="str">
        <f>IF(O33="","","-")</f>
        <v/>
      </c>
      <c r="Q189" s="63" t="str">
        <f>IF('5 回転'!M26="","",'5 回転'!M26)</f>
        <v/>
      </c>
      <c r="R189" s="313"/>
      <c r="S189" s="66" t="str">
        <f>IF('5 回転'!N27="","",'5 回転'!N27)</f>
        <v/>
      </c>
      <c r="T189" s="59" t="str">
        <f>IF(メンバーチェンジ!H24="","","[メンチェン前："&amp;オーダー!H44&amp;"]")</f>
        <v/>
      </c>
      <c r="U189" s="60" t="str">
        <f>IF(メンバーチェンジ!I24="","","[メンチェン前："&amp;オーダー!I44&amp;"]")</f>
        <v/>
      </c>
      <c r="V189" s="66" t="str">
        <f>IF('5 回転'!Q27="","",'5 回転'!Q27)</f>
        <v/>
      </c>
      <c r="W189" s="313"/>
      <c r="X189" s="63" t="str">
        <f>IF('5 回転'!R26="","",'5 回転'!R26)</f>
        <v/>
      </c>
      <c r="Y189" s="66" t="str">
        <f>IF(X33="","","-")</f>
        <v/>
      </c>
      <c r="Z189" s="63" t="str">
        <f>IF('5 回転'!T26="","",'5 回転'!T26)</f>
        <v/>
      </c>
      <c r="AA189" s="313"/>
      <c r="AB189" s="66" t="str">
        <f>IF('5 回転'!U27="","",'5 回転'!U27)</f>
        <v/>
      </c>
      <c r="AC189" s="59" t="str">
        <f>IF(メンバーチェンジ!K24="","","[メンチェン前："&amp;オーダー!K44&amp;"]")</f>
        <v/>
      </c>
      <c r="AD189" s="44"/>
      <c r="AE189" s="44"/>
    </row>
    <row r="190" spans="1:31" s="30" customFormat="1" ht="5.25" customHeight="1" x14ac:dyDescent="0.15">
      <c r="A190" s="44"/>
      <c r="B190" s="44"/>
      <c r="C190" s="62"/>
      <c r="D190" s="29"/>
      <c r="E190" s="313"/>
      <c r="F190" s="61" t="str">
        <f>IF('5 回転'!D27="","",'5 回転'!D27)</f>
        <v/>
      </c>
      <c r="G190" s="66"/>
      <c r="H190" s="61" t="str">
        <f>IF('5 回転'!F27="","",'5 回転'!F27)</f>
        <v/>
      </c>
      <c r="I190" s="313"/>
      <c r="J190" s="29"/>
      <c r="K190" s="64"/>
      <c r="L190" s="62"/>
      <c r="M190" s="29"/>
      <c r="N190" s="313"/>
      <c r="O190" s="61" t="str">
        <f>IF('5 回転'!K27="","",'5 回転'!K27)</f>
        <v/>
      </c>
      <c r="P190" s="66"/>
      <c r="Q190" s="61" t="str">
        <f>IF('5 回転'!M27="","",'5 回転'!M27)</f>
        <v/>
      </c>
      <c r="R190" s="313"/>
      <c r="S190" s="29"/>
      <c r="T190" s="64"/>
      <c r="U190" s="62"/>
      <c r="V190" s="29"/>
      <c r="W190" s="313"/>
      <c r="X190" s="61" t="str">
        <f>IF('5 回転'!R27="","",'5 回転'!R27)</f>
        <v/>
      </c>
      <c r="Y190" s="66"/>
      <c r="Z190" s="61" t="str">
        <f>IF('5 回転'!T27="","",'5 回転'!T27)</f>
        <v/>
      </c>
      <c r="AA190" s="313"/>
      <c r="AB190" s="29"/>
      <c r="AC190" s="64"/>
      <c r="AD190" s="44"/>
      <c r="AE190" s="44"/>
    </row>
    <row r="191" spans="1:31" s="30" customFormat="1" ht="5.25" customHeight="1" x14ac:dyDescent="0.15">
      <c r="A191" s="44"/>
      <c r="B191" s="44"/>
      <c r="C191" s="41"/>
      <c r="D191" s="29"/>
      <c r="E191" s="313"/>
      <c r="F191" s="61"/>
      <c r="G191" s="66"/>
      <c r="H191" s="61"/>
      <c r="I191" s="313"/>
      <c r="J191" s="29"/>
      <c r="K191" s="35"/>
      <c r="L191" s="41"/>
      <c r="M191" s="29"/>
      <c r="N191" s="313"/>
      <c r="O191" s="61"/>
      <c r="P191" s="66"/>
      <c r="Q191" s="61"/>
      <c r="R191" s="313"/>
      <c r="S191" s="29"/>
      <c r="T191" s="35"/>
      <c r="U191" s="41"/>
      <c r="V191" s="29"/>
      <c r="W191" s="313"/>
      <c r="X191" s="61"/>
      <c r="Y191" s="66"/>
      <c r="Z191" s="61"/>
      <c r="AA191" s="313"/>
      <c r="AB191" s="29"/>
      <c r="AC191" s="35"/>
      <c r="AD191" s="44"/>
      <c r="AE191" s="44"/>
    </row>
    <row r="192" spans="1:31" s="30" customFormat="1" ht="9.75" customHeight="1" x14ac:dyDescent="0.15">
      <c r="A192" s="44"/>
      <c r="B192" s="44"/>
      <c r="C192" s="41"/>
      <c r="D192" s="29"/>
      <c r="E192" s="313"/>
      <c r="F192" s="63" t="str">
        <f>IF('5 回転'!D28="","",'5 回転'!D28)</f>
        <v/>
      </c>
      <c r="G192" s="66" t="str">
        <f>IF(F36="","","-")</f>
        <v/>
      </c>
      <c r="H192" s="63" t="str">
        <f>IF('5 回転'!F28="","",'5 回転'!F28)</f>
        <v/>
      </c>
      <c r="I192" s="313"/>
      <c r="J192" s="29"/>
      <c r="K192" s="35"/>
      <c r="L192" s="41"/>
      <c r="M192" s="29"/>
      <c r="N192" s="313"/>
      <c r="O192" s="63" t="str">
        <f>IF('5 回転'!K28="","",'5 回転'!K28)</f>
        <v/>
      </c>
      <c r="P192" s="66" t="str">
        <f>IF(O36="","","-")</f>
        <v/>
      </c>
      <c r="Q192" s="63" t="str">
        <f>IF('5 回転'!M28="","",'5 回転'!M28)</f>
        <v/>
      </c>
      <c r="R192" s="313"/>
      <c r="S192" s="29"/>
      <c r="T192" s="35"/>
      <c r="U192" s="41"/>
      <c r="V192" s="29"/>
      <c r="W192" s="313"/>
      <c r="X192" s="63" t="str">
        <f>IF('5 回転'!R28="","",'5 回転'!R28)</f>
        <v/>
      </c>
      <c r="Y192" s="66" t="str">
        <f>IF(X36="","","-")</f>
        <v/>
      </c>
      <c r="Z192" s="63" t="str">
        <f>IF('5 回転'!T28="","",'5 回転'!T28)</f>
        <v/>
      </c>
      <c r="AA192" s="313"/>
      <c r="AB192" s="29"/>
      <c r="AC192" s="35"/>
      <c r="AD192" s="44"/>
      <c r="AE192" s="44"/>
    </row>
    <row r="193" spans="1:31" s="30" customFormat="1" ht="8.1" customHeight="1" x14ac:dyDescent="0.15">
      <c r="A193" s="44"/>
      <c r="B193" s="44"/>
      <c r="C193" s="312" t="str">
        <f>IF('5 回転'!B28="","",'5 回転'!B28)</f>
        <v/>
      </c>
      <c r="D193" s="314" t="str">
        <f>IF('5 回転'!C28="","",'5 回転'!C28)</f>
        <v/>
      </c>
      <c r="E193" s="313"/>
      <c r="F193" s="61" t="str">
        <f>IF('5 回転'!D29="","",'5 回転'!D29)</f>
        <v/>
      </c>
      <c r="G193" s="66"/>
      <c r="H193" s="61" t="str">
        <f>IF('5 回転'!F29="","",'5 回転'!F29)</f>
        <v/>
      </c>
      <c r="I193" s="313"/>
      <c r="J193" s="314" t="str">
        <f>IF('5 回転'!G28="","",'5 回転'!G28)</f>
        <v/>
      </c>
      <c r="K193" s="311" t="str">
        <f>IF('5 回転'!H28="","",'5 回転'!H28)</f>
        <v/>
      </c>
      <c r="L193" s="312" t="str">
        <f>IF('5 回転'!I28="","",'5 回転'!I28)</f>
        <v/>
      </c>
      <c r="M193" s="314" t="str">
        <f>IF('5 回転'!J28="","",'5 回転'!J28)</f>
        <v/>
      </c>
      <c r="N193" s="313"/>
      <c r="O193" s="61" t="str">
        <f>IF('5 回転'!K29="","",'5 回転'!K29)</f>
        <v/>
      </c>
      <c r="P193" s="66"/>
      <c r="Q193" s="63" t="str">
        <f>IF('5 回転'!M29="","",'5 回転'!M29)</f>
        <v/>
      </c>
      <c r="R193" s="313"/>
      <c r="S193" s="314" t="str">
        <f>IF('5 回転'!N28="","",'5 回転'!N28)</f>
        <v/>
      </c>
      <c r="T193" s="311" t="str">
        <f>IF('5 回転'!O28="","",'5 回転'!O28)</f>
        <v/>
      </c>
      <c r="U193" s="312" t="str">
        <f>IF('5 回転'!P28="","",'5 回転'!P28)</f>
        <v/>
      </c>
      <c r="V193" s="314" t="str">
        <f>IF('5 回転'!Q28="","",'5 回転'!Q28)</f>
        <v/>
      </c>
      <c r="W193" s="313"/>
      <c r="X193" s="61" t="str">
        <f>IF('5 回転'!R29="","",'5 回転'!R29)</f>
        <v/>
      </c>
      <c r="Y193" s="66"/>
      <c r="Z193" s="63" t="str">
        <f>IF('5 回転'!T29="","",'5 回転'!T29)</f>
        <v/>
      </c>
      <c r="AA193" s="313"/>
      <c r="AB193" s="314" t="str">
        <f>IF('5 回転'!U28="","",'5 回転'!U28)</f>
        <v/>
      </c>
      <c r="AC193" s="311" t="str">
        <f>IF('5 回転'!V28="","",'5 回転'!V28)</f>
        <v/>
      </c>
      <c r="AD193" s="44"/>
      <c r="AE193" s="44"/>
    </row>
    <row r="194" spans="1:31" s="30" customFormat="1" ht="9.75" customHeight="1" x14ac:dyDescent="0.15">
      <c r="A194" s="44"/>
      <c r="B194" s="44"/>
      <c r="C194" s="312"/>
      <c r="D194" s="314"/>
      <c r="E194" s="313"/>
      <c r="F194" s="63" t="str">
        <f>IF('5 回転'!D30="","",'5 回転'!D30)</f>
        <v/>
      </c>
      <c r="G194" s="66" t="str">
        <f>IF(F38="","","-")</f>
        <v/>
      </c>
      <c r="H194" s="63" t="str">
        <f>IF('5 回転'!F30="","",'5 回転'!F30)</f>
        <v/>
      </c>
      <c r="I194" s="313"/>
      <c r="J194" s="314"/>
      <c r="K194" s="311"/>
      <c r="L194" s="312"/>
      <c r="M194" s="314"/>
      <c r="N194" s="313"/>
      <c r="O194" s="63" t="str">
        <f>IF('5 回転'!K30="","",'5 回転'!K30)</f>
        <v/>
      </c>
      <c r="P194" s="66" t="str">
        <f>IF(O38="","","-")</f>
        <v/>
      </c>
      <c r="Q194" s="63" t="str">
        <f>IF('5 回転'!M30="","",'5 回転'!M30)</f>
        <v/>
      </c>
      <c r="R194" s="313"/>
      <c r="S194" s="314"/>
      <c r="T194" s="311"/>
      <c r="U194" s="312"/>
      <c r="V194" s="314"/>
      <c r="W194" s="313"/>
      <c r="X194" s="63" t="str">
        <f>IF('5 回転'!R30="","",'5 回転'!R30)</f>
        <v/>
      </c>
      <c r="Y194" s="66" t="str">
        <f>IF(X38="","","-")</f>
        <v/>
      </c>
      <c r="Z194" s="63" t="str">
        <f>IF('5 回転'!T30="","",'5 回転'!T30)</f>
        <v/>
      </c>
      <c r="AA194" s="313"/>
      <c r="AB194" s="314"/>
      <c r="AC194" s="311"/>
      <c r="AD194" s="44"/>
      <c r="AE194" s="44"/>
    </row>
    <row r="195" spans="1:31" s="30" customFormat="1" ht="5.25" customHeight="1" x14ac:dyDescent="0.15">
      <c r="A195" s="44"/>
      <c r="B195" s="44"/>
      <c r="C195" s="312"/>
      <c r="D195" s="314"/>
      <c r="E195" s="313"/>
      <c r="F195" s="61" t="str">
        <f>IF('5 回転'!D31="","",'5 回転'!D31)</f>
        <v/>
      </c>
      <c r="G195" s="66"/>
      <c r="H195" s="61" t="str">
        <f>IF('5 回転'!F31="","",'5 回転'!F31)</f>
        <v/>
      </c>
      <c r="I195" s="313"/>
      <c r="J195" s="314"/>
      <c r="K195" s="311"/>
      <c r="L195" s="312"/>
      <c r="M195" s="314"/>
      <c r="N195" s="313"/>
      <c r="O195" s="61" t="str">
        <f>IF('5 回転'!K31="","",'5 回転'!K31)</f>
        <v/>
      </c>
      <c r="P195" s="66"/>
      <c r="Q195" s="63" t="str">
        <f>IF('5 回転'!M31="","",'5 回転'!M31)</f>
        <v/>
      </c>
      <c r="R195" s="313"/>
      <c r="S195" s="314"/>
      <c r="T195" s="311"/>
      <c r="U195" s="312"/>
      <c r="V195" s="314"/>
      <c r="W195" s="313"/>
      <c r="X195" s="61" t="str">
        <f>IF('5 回転'!R31="","",'5 回転'!R31)</f>
        <v/>
      </c>
      <c r="Y195" s="66"/>
      <c r="Z195" s="63" t="str">
        <f>IF('5 回転'!T31="","",'5 回転'!T31)</f>
        <v/>
      </c>
      <c r="AA195" s="313"/>
      <c r="AB195" s="314"/>
      <c r="AC195" s="311"/>
      <c r="AD195" s="44"/>
      <c r="AE195" s="44"/>
    </row>
    <row r="196" spans="1:31" s="30" customFormat="1" ht="8.1" customHeight="1" x14ac:dyDescent="0.15">
      <c r="A196" s="44"/>
      <c r="B196" s="44"/>
      <c r="C196" s="312" t="str">
        <f>IF(メンバーチェンジ!C25="","","[メンチェン前："&amp;オーダー!C45&amp;"]")</f>
        <v/>
      </c>
      <c r="D196" s="66" t="str">
        <f>IF('5 回転'!C33="","",'5 回転'!C33)</f>
        <v/>
      </c>
      <c r="E196" s="313"/>
      <c r="F196" s="63" t="str">
        <f>IF('5 回転'!D32="","",'5 回転'!D32)</f>
        <v/>
      </c>
      <c r="G196" s="66" t="str">
        <f>IF(F40="","","-")</f>
        <v/>
      </c>
      <c r="H196" s="63" t="str">
        <f>IF('5 回転'!F32="","",'5 回転'!F32)</f>
        <v/>
      </c>
      <c r="I196" s="313"/>
      <c r="J196" s="66" t="str">
        <f>IF('5 回転'!G33="","",'5 回転'!G33)</f>
        <v/>
      </c>
      <c r="K196" s="311" t="str">
        <f>IF(メンバーチェンジ!E25="","","[メンチェン前："&amp;オーダー!E45&amp;"]")</f>
        <v/>
      </c>
      <c r="L196" s="312" t="str">
        <f>IF(メンバーチェンジ!F25="","","[メンチェン前："&amp;オーダー!F45&amp;"]")</f>
        <v/>
      </c>
      <c r="M196" s="66" t="str">
        <f>IF('5 回転'!J33="","",'5 回転'!J33)</f>
        <v/>
      </c>
      <c r="N196" s="313"/>
      <c r="O196" s="63" t="str">
        <f>IF('5 回転'!K32="","",'5 回転'!K32)</f>
        <v/>
      </c>
      <c r="P196" s="66" t="str">
        <f>IF(O40="","","-")</f>
        <v/>
      </c>
      <c r="Q196" s="63" t="str">
        <f>IF('5 回転'!M32="","",'5 回転'!M32)</f>
        <v/>
      </c>
      <c r="R196" s="313"/>
      <c r="S196" s="66" t="str">
        <f>IF('5 回転'!N33="","",'5 回転'!N33)</f>
        <v/>
      </c>
      <c r="T196" s="311" t="str">
        <f>IF(メンバーチェンジ!H25="","","[メンチェン前："&amp;オーダー!H45&amp;"]")</f>
        <v/>
      </c>
      <c r="U196" s="312" t="str">
        <f>IF(メンバーチェンジ!I25="","","[メンチェン前："&amp;オーダー!I45&amp;"]")</f>
        <v/>
      </c>
      <c r="V196" s="66" t="str">
        <f>IF('5 回転'!Q33="","",'5 回転'!Q33)</f>
        <v/>
      </c>
      <c r="W196" s="313"/>
      <c r="X196" s="63" t="str">
        <f>IF('5 回転'!R32="","",'5 回転'!R32)</f>
        <v/>
      </c>
      <c r="Y196" s="66" t="str">
        <f>IF(X40="","","-")</f>
        <v/>
      </c>
      <c r="Z196" s="63" t="str">
        <f>IF('5 回転'!T32="","",'5 回転'!T32)</f>
        <v/>
      </c>
      <c r="AA196" s="313"/>
      <c r="AB196" s="66" t="str">
        <f>IF('5 回転'!U33="","",'5 回転'!U33)</f>
        <v/>
      </c>
      <c r="AC196" s="311" t="str">
        <f>IF(メンバーチェンジ!K25="","","[メンチェン前："&amp;オーダー!K45&amp;"]")</f>
        <v/>
      </c>
      <c r="AD196" s="44"/>
      <c r="AE196" s="44"/>
    </row>
    <row r="197" spans="1:31" s="30" customFormat="1" ht="5.25" customHeight="1" x14ac:dyDescent="0.15">
      <c r="A197" s="44"/>
      <c r="B197" s="44"/>
      <c r="C197" s="312"/>
      <c r="D197" s="29"/>
      <c r="E197" s="313"/>
      <c r="F197" s="61" t="str">
        <f>IF('5 回転'!D33="","",'5 回転'!D33)</f>
        <v/>
      </c>
      <c r="G197" s="66"/>
      <c r="H197" s="61" t="str">
        <f>IF('5 回転'!F33="","",'5 回転'!F33)</f>
        <v/>
      </c>
      <c r="I197" s="313"/>
      <c r="J197" s="29"/>
      <c r="K197" s="311"/>
      <c r="L197" s="312"/>
      <c r="M197" s="29"/>
      <c r="N197" s="313"/>
      <c r="O197" s="61" t="str">
        <f>IF('5 回転'!K33="","",'5 回転'!K33)</f>
        <v/>
      </c>
      <c r="P197" s="66"/>
      <c r="Q197" s="63" t="str">
        <f>IF('5 回転'!M33="","",'5 回転'!M33)</f>
        <v/>
      </c>
      <c r="R197" s="313"/>
      <c r="S197" s="29"/>
      <c r="T197" s="311"/>
      <c r="U197" s="312"/>
      <c r="V197" s="29"/>
      <c r="W197" s="313"/>
      <c r="X197" s="61" t="str">
        <f>IF('5 回転'!R33="","",'5 回転'!R33)</f>
        <v/>
      </c>
      <c r="Y197" s="66"/>
      <c r="Z197" s="63" t="str">
        <f>IF('5 回転'!T33="","",'5 回転'!T33)</f>
        <v/>
      </c>
      <c r="AA197" s="313"/>
      <c r="AB197" s="29"/>
      <c r="AC197" s="311"/>
      <c r="AD197" s="44"/>
      <c r="AE197" s="44"/>
    </row>
    <row r="198" spans="1:31" s="30" customFormat="1" ht="7.5" customHeight="1" thickBot="1" x14ac:dyDescent="0.2">
      <c r="A198" s="44"/>
      <c r="B198" s="44"/>
      <c r="C198" s="36"/>
      <c r="D198" s="37"/>
      <c r="E198" s="38"/>
      <c r="F198" s="39"/>
      <c r="G198" s="39"/>
      <c r="H198" s="39"/>
      <c r="I198" s="38"/>
      <c r="J198" s="37"/>
      <c r="K198" s="40"/>
      <c r="L198" s="36"/>
      <c r="M198" s="37"/>
      <c r="N198" s="38"/>
      <c r="O198" s="39"/>
      <c r="P198" s="39"/>
      <c r="Q198" s="39"/>
      <c r="R198" s="38"/>
      <c r="S198" s="37"/>
      <c r="T198" s="40"/>
      <c r="U198" s="36"/>
      <c r="V198" s="37"/>
      <c r="W198" s="38"/>
      <c r="X198" s="39"/>
      <c r="Y198" s="39"/>
      <c r="Z198" s="39"/>
      <c r="AA198" s="38"/>
      <c r="AB198" s="37"/>
      <c r="AC198" s="40"/>
      <c r="AD198" s="44"/>
      <c r="AE198" s="44"/>
    </row>
    <row r="199" spans="1:31" x14ac:dyDescent="0.15"/>
    <row r="200" spans="1:31" x14ac:dyDescent="0.15">
      <c r="U200" s="65"/>
      <c r="V200" s="30"/>
      <c r="X200" s="30"/>
      <c r="Y200" s="30"/>
      <c r="Z200" s="30"/>
      <c r="AB200" s="30"/>
      <c r="AC200" s="65"/>
    </row>
    <row r="201" spans="1:31" x14ac:dyDescent="0.15">
      <c r="C201" s="65"/>
      <c r="D201" s="30"/>
      <c r="F201" s="30"/>
      <c r="G201" s="30"/>
      <c r="H201" s="30"/>
      <c r="J201" s="30"/>
      <c r="K201" s="65"/>
      <c r="L201" s="65"/>
      <c r="M201" s="30"/>
      <c r="O201" s="30"/>
      <c r="P201" s="30"/>
      <c r="Q201" s="30"/>
      <c r="S201" s="30"/>
      <c r="T201" s="65"/>
      <c r="U201" s="65"/>
      <c r="V201" s="30"/>
      <c r="X201" s="30"/>
      <c r="Y201" s="30"/>
      <c r="Z201" s="30"/>
      <c r="AB201" s="30"/>
      <c r="AC201" s="65"/>
    </row>
    <row r="202" spans="1:31" x14ac:dyDescent="0.15">
      <c r="C202" s="65"/>
      <c r="D202" s="30"/>
      <c r="F202" s="30"/>
      <c r="G202" s="30"/>
      <c r="H202" s="30"/>
      <c r="J202" s="30"/>
      <c r="K202" s="65"/>
      <c r="L202" s="65"/>
      <c r="M202" s="30"/>
      <c r="O202" s="30"/>
      <c r="P202" s="30"/>
      <c r="Q202" s="30"/>
      <c r="S202" s="30"/>
      <c r="T202" s="65"/>
      <c r="U202" s="65"/>
      <c r="V202" s="30"/>
      <c r="X202" s="30"/>
      <c r="Y202" s="30"/>
      <c r="Z202" s="30"/>
      <c r="AB202" s="30"/>
      <c r="AC202" s="65"/>
    </row>
    <row r="203" spans="1:31" x14ac:dyDescent="0.15">
      <c r="C203" s="65"/>
      <c r="D203" s="30"/>
      <c r="F203" s="30"/>
      <c r="G203" s="30"/>
      <c r="H203" s="30"/>
      <c r="J203" s="30"/>
      <c r="K203" s="65"/>
      <c r="L203" s="65"/>
      <c r="M203" s="30"/>
      <c r="O203" s="30"/>
      <c r="P203" s="30"/>
      <c r="Q203" s="30"/>
      <c r="S203" s="30"/>
      <c r="T203" s="65"/>
      <c r="U203" s="65"/>
      <c r="V203" s="30"/>
      <c r="X203" s="30"/>
      <c r="Y203" s="30"/>
      <c r="Z203" s="30"/>
      <c r="AB203" s="30"/>
      <c r="AC203" s="65"/>
    </row>
    <row r="204" spans="1:31" x14ac:dyDescent="0.15">
      <c r="C204" s="65"/>
      <c r="D204" s="30"/>
      <c r="F204" s="30"/>
      <c r="G204" s="30"/>
      <c r="H204" s="30"/>
      <c r="J204" s="30"/>
      <c r="K204" s="65"/>
      <c r="L204" s="65"/>
      <c r="M204" s="30"/>
      <c r="O204" s="30"/>
      <c r="P204" s="30"/>
      <c r="Q204" s="30"/>
      <c r="S204" s="30"/>
      <c r="T204" s="65"/>
      <c r="U204" s="65"/>
      <c r="V204" s="30"/>
      <c r="X204" s="30"/>
      <c r="Y204" s="30"/>
      <c r="Z204" s="30"/>
      <c r="AB204" s="30"/>
      <c r="AC204" s="65"/>
    </row>
    <row r="205" spans="1:31" x14ac:dyDescent="0.15">
      <c r="C205" s="65"/>
      <c r="D205" s="30"/>
      <c r="F205" s="30"/>
      <c r="G205" s="30"/>
      <c r="H205" s="30"/>
      <c r="J205" s="30"/>
      <c r="K205" s="65"/>
      <c r="L205" s="65"/>
      <c r="M205" s="30"/>
      <c r="O205" s="30"/>
      <c r="P205" s="30"/>
      <c r="Q205" s="30"/>
      <c r="S205" s="30"/>
      <c r="T205" s="65"/>
      <c r="U205" s="65"/>
      <c r="V205" s="30"/>
      <c r="X205" s="30"/>
      <c r="Y205" s="30"/>
      <c r="Z205" s="30"/>
      <c r="AB205" s="30"/>
      <c r="AC205" s="65"/>
    </row>
    <row r="206" spans="1:31" x14ac:dyDescent="0.15">
      <c r="C206" s="65"/>
      <c r="D206" s="30"/>
      <c r="F206" s="30"/>
      <c r="G206" s="30"/>
      <c r="H206" s="30"/>
      <c r="J206" s="30"/>
      <c r="K206" s="65"/>
      <c r="L206" s="65"/>
      <c r="M206" s="30"/>
      <c r="O206" s="30"/>
      <c r="P206" s="30"/>
      <c r="Q206" s="30"/>
      <c r="S206" s="30"/>
      <c r="T206" s="65"/>
      <c r="U206" s="65"/>
      <c r="V206" s="30"/>
      <c r="X206" s="30"/>
      <c r="Y206" s="30"/>
      <c r="Z206" s="30"/>
      <c r="AB206" s="30"/>
      <c r="AC206" s="65"/>
    </row>
    <row r="207" spans="1:31" x14ac:dyDescent="0.15">
      <c r="C207" s="65"/>
      <c r="D207" s="30"/>
      <c r="F207" s="30"/>
      <c r="G207" s="30"/>
      <c r="H207" s="30"/>
      <c r="J207" s="30"/>
      <c r="K207" s="65"/>
      <c r="L207" s="65"/>
      <c r="M207" s="30"/>
      <c r="O207" s="30"/>
      <c r="P207" s="30"/>
      <c r="Q207" s="30"/>
      <c r="S207" s="30"/>
      <c r="T207" s="65"/>
      <c r="U207" s="65"/>
      <c r="V207" s="30"/>
      <c r="X207" s="30"/>
      <c r="Y207" s="30"/>
      <c r="Z207" s="30"/>
      <c r="AB207" s="30"/>
      <c r="AC207" s="65"/>
    </row>
    <row r="208" spans="1:31" x14ac:dyDescent="0.15">
      <c r="C208" s="65"/>
      <c r="D208" s="30"/>
      <c r="F208" s="30"/>
      <c r="G208" s="30"/>
      <c r="H208" s="30"/>
      <c r="J208" s="30"/>
      <c r="K208" s="65"/>
      <c r="L208" s="65"/>
      <c r="M208" s="30"/>
      <c r="O208" s="30"/>
      <c r="P208" s="30"/>
      <c r="Q208" s="30"/>
      <c r="S208" s="30"/>
      <c r="T208" s="65"/>
      <c r="U208" s="65"/>
      <c r="V208" s="30"/>
      <c r="X208" s="30"/>
      <c r="Y208" s="30"/>
      <c r="Z208" s="30"/>
      <c r="AB208" s="30"/>
      <c r="AC208" s="65"/>
    </row>
    <row r="209" spans="3:29" x14ac:dyDescent="0.15">
      <c r="C209" s="65"/>
      <c r="D209" s="30"/>
      <c r="F209" s="30"/>
      <c r="G209" s="30"/>
      <c r="H209" s="30"/>
      <c r="J209" s="30"/>
      <c r="K209" s="65"/>
      <c r="L209" s="65"/>
      <c r="M209" s="30"/>
      <c r="O209" s="30"/>
      <c r="P209" s="30"/>
      <c r="Q209" s="30"/>
      <c r="S209" s="30"/>
      <c r="T209" s="65"/>
      <c r="U209" s="65"/>
      <c r="V209" s="30"/>
      <c r="X209" s="30"/>
      <c r="Y209" s="30"/>
      <c r="Z209" s="30"/>
      <c r="AB209" s="30"/>
      <c r="AC209" s="65"/>
    </row>
    <row r="210" spans="3:29" x14ac:dyDescent="0.15">
      <c r="C210" s="65"/>
      <c r="D210" s="30"/>
      <c r="F210" s="30"/>
      <c r="G210" s="30"/>
      <c r="H210" s="30"/>
      <c r="J210" s="30"/>
      <c r="K210" s="65"/>
      <c r="L210" s="65"/>
      <c r="M210" s="30"/>
      <c r="O210" s="30"/>
      <c r="P210" s="30"/>
      <c r="Q210" s="30"/>
      <c r="S210" s="30"/>
      <c r="T210" s="65"/>
      <c r="U210" s="65"/>
      <c r="V210" s="30"/>
      <c r="X210" s="30"/>
      <c r="Y210" s="30"/>
      <c r="Z210" s="30"/>
      <c r="AB210" s="30"/>
      <c r="AC210" s="65"/>
    </row>
    <row r="211" spans="3:29" x14ac:dyDescent="0.15">
      <c r="C211" s="65"/>
      <c r="D211" s="30"/>
      <c r="F211" s="30"/>
      <c r="G211" s="30"/>
      <c r="H211" s="30"/>
      <c r="J211" s="30"/>
      <c r="K211" s="65"/>
      <c r="L211" s="65"/>
      <c r="M211" s="30"/>
      <c r="O211" s="30"/>
      <c r="P211" s="30"/>
      <c r="Q211" s="30"/>
      <c r="S211" s="30"/>
      <c r="T211" s="65"/>
      <c r="U211" s="65"/>
      <c r="V211" s="30"/>
      <c r="X211" s="30"/>
      <c r="Y211" s="30"/>
      <c r="Z211" s="30"/>
      <c r="AB211" s="30"/>
      <c r="AC211" s="65"/>
    </row>
    <row r="212" spans="3:29" x14ac:dyDescent="0.15">
      <c r="C212" s="65"/>
      <c r="D212" s="30"/>
      <c r="F212" s="30"/>
      <c r="G212" s="30"/>
      <c r="H212" s="30"/>
      <c r="J212" s="30"/>
      <c r="K212" s="65"/>
      <c r="L212" s="65"/>
      <c r="M212" s="30"/>
      <c r="O212" s="30"/>
      <c r="P212" s="30"/>
      <c r="Q212" s="30"/>
      <c r="S212" s="30"/>
      <c r="T212" s="65"/>
      <c r="U212" s="65"/>
      <c r="V212" s="30"/>
      <c r="X212" s="30"/>
      <c r="Y212" s="30"/>
      <c r="Z212" s="30"/>
      <c r="AB212" s="30"/>
      <c r="AC212" s="65"/>
    </row>
    <row r="213" spans="3:29" x14ac:dyDescent="0.15">
      <c r="C213" s="65"/>
      <c r="D213" s="30"/>
      <c r="F213" s="30"/>
      <c r="G213" s="30"/>
      <c r="H213" s="30"/>
      <c r="J213" s="30"/>
      <c r="K213" s="65"/>
      <c r="L213" s="65"/>
      <c r="M213" s="30"/>
      <c r="O213" s="30"/>
      <c r="P213" s="30"/>
      <c r="Q213" s="30"/>
      <c r="S213" s="30"/>
      <c r="T213" s="65"/>
      <c r="U213" s="65"/>
      <c r="V213" s="30"/>
      <c r="X213" s="30"/>
      <c r="Y213" s="30"/>
      <c r="Z213" s="30"/>
      <c r="AB213" s="30"/>
      <c r="AC213" s="65"/>
    </row>
    <row r="214" spans="3:29" x14ac:dyDescent="0.15">
      <c r="C214" s="65"/>
      <c r="D214" s="30"/>
      <c r="F214" s="30"/>
      <c r="G214" s="30"/>
      <c r="H214" s="30"/>
      <c r="J214" s="30"/>
      <c r="K214" s="65"/>
      <c r="L214" s="65"/>
      <c r="M214" s="30"/>
      <c r="O214" s="30"/>
      <c r="P214" s="30"/>
      <c r="Q214" s="30"/>
      <c r="S214" s="30"/>
      <c r="T214" s="65"/>
      <c r="U214" s="65"/>
      <c r="V214" s="30"/>
      <c r="X214" s="30"/>
      <c r="Y214" s="30"/>
      <c r="Z214" s="30"/>
      <c r="AB214" s="30"/>
      <c r="AC214" s="65"/>
    </row>
    <row r="215" spans="3:29" x14ac:dyDescent="0.15">
      <c r="C215" s="65"/>
      <c r="D215" s="30"/>
      <c r="F215" s="30"/>
      <c r="G215" s="30"/>
      <c r="H215" s="30"/>
      <c r="J215" s="30"/>
      <c r="K215" s="65"/>
      <c r="L215" s="65"/>
      <c r="M215" s="30"/>
      <c r="O215" s="30"/>
      <c r="P215" s="30"/>
      <c r="Q215" s="30"/>
      <c r="S215" s="30"/>
      <c r="T215" s="65"/>
      <c r="U215" s="65"/>
      <c r="V215" s="30"/>
      <c r="X215" s="30"/>
      <c r="Y215" s="30"/>
      <c r="Z215" s="30"/>
      <c r="AB215" s="30"/>
      <c r="AC215" s="65"/>
    </row>
    <row r="216" spans="3:29" x14ac:dyDescent="0.15">
      <c r="C216" s="65"/>
      <c r="D216" s="30"/>
      <c r="F216" s="30"/>
      <c r="G216" s="30"/>
      <c r="H216" s="30"/>
      <c r="J216" s="30"/>
      <c r="K216" s="65"/>
      <c r="L216" s="65"/>
      <c r="M216" s="30"/>
      <c r="O216" s="30"/>
      <c r="P216" s="30"/>
      <c r="Q216" s="30"/>
      <c r="S216" s="30"/>
      <c r="T216" s="65"/>
      <c r="U216" s="65"/>
      <c r="V216" s="30"/>
      <c r="X216" s="30"/>
      <c r="Y216" s="30"/>
      <c r="Z216" s="30"/>
      <c r="AB216" s="30"/>
      <c r="AC216" s="65"/>
    </row>
    <row r="217" spans="3:29" x14ac:dyDescent="0.15">
      <c r="C217" s="65"/>
      <c r="D217" s="30"/>
      <c r="F217" s="30"/>
      <c r="G217" s="30"/>
      <c r="H217" s="30"/>
      <c r="J217" s="30"/>
      <c r="K217" s="65"/>
      <c r="L217" s="65"/>
      <c r="M217" s="30"/>
      <c r="O217" s="30"/>
      <c r="P217" s="30"/>
      <c r="Q217" s="30"/>
      <c r="S217" s="30"/>
      <c r="T217" s="65"/>
      <c r="U217" s="65"/>
      <c r="V217" s="30"/>
      <c r="X217" s="30"/>
      <c r="Y217" s="30"/>
      <c r="Z217" s="30"/>
      <c r="AB217" s="30"/>
      <c r="AC217" s="65"/>
    </row>
    <row r="218" spans="3:29" x14ac:dyDescent="0.15">
      <c r="C218" s="65"/>
      <c r="D218" s="30"/>
      <c r="F218" s="30"/>
      <c r="G218" s="30"/>
      <c r="H218" s="30"/>
      <c r="J218" s="30"/>
      <c r="K218" s="65"/>
      <c r="L218" s="65"/>
      <c r="M218" s="30"/>
      <c r="O218" s="30"/>
      <c r="P218" s="30"/>
      <c r="Q218" s="30"/>
      <c r="S218" s="30"/>
      <c r="T218" s="65"/>
      <c r="U218" s="65"/>
      <c r="V218" s="30"/>
      <c r="X218" s="30"/>
      <c r="Y218" s="30"/>
      <c r="Z218" s="30"/>
      <c r="AB218" s="30"/>
      <c r="AC218" s="65"/>
    </row>
    <row r="219" spans="3:29" x14ac:dyDescent="0.15">
      <c r="C219" s="65"/>
      <c r="D219" s="30"/>
      <c r="F219" s="30"/>
      <c r="G219" s="30"/>
      <c r="H219" s="30"/>
      <c r="J219" s="30"/>
      <c r="K219" s="65"/>
      <c r="L219" s="65"/>
      <c r="M219" s="30"/>
      <c r="O219" s="30"/>
      <c r="P219" s="30"/>
      <c r="Q219" s="30"/>
      <c r="S219" s="30"/>
      <c r="T219" s="65"/>
      <c r="U219" s="65"/>
      <c r="V219" s="30"/>
      <c r="X219" s="30"/>
      <c r="Y219" s="30"/>
      <c r="Z219" s="30"/>
      <c r="AB219" s="30"/>
      <c r="AC219" s="65"/>
    </row>
    <row r="220" spans="3:29" x14ac:dyDescent="0.15">
      <c r="C220" s="65"/>
      <c r="D220" s="30"/>
      <c r="F220" s="30"/>
      <c r="G220" s="30"/>
      <c r="H220" s="30"/>
      <c r="J220" s="30"/>
      <c r="K220" s="65"/>
      <c r="L220" s="65"/>
      <c r="M220" s="30"/>
      <c r="O220" s="30"/>
      <c r="P220" s="30"/>
      <c r="Q220" s="30"/>
      <c r="S220" s="30"/>
      <c r="T220" s="65"/>
      <c r="U220" s="65"/>
      <c r="V220" s="30"/>
      <c r="X220" s="30"/>
      <c r="Y220" s="30"/>
      <c r="Z220" s="30"/>
      <c r="AB220" s="30"/>
      <c r="AC220" s="65"/>
    </row>
    <row r="221" spans="3:29" x14ac:dyDescent="0.15">
      <c r="C221" s="65"/>
      <c r="D221" s="30"/>
      <c r="F221" s="30"/>
      <c r="G221" s="30"/>
      <c r="H221" s="30"/>
      <c r="J221" s="30"/>
      <c r="K221" s="65"/>
      <c r="L221" s="65"/>
      <c r="M221" s="30"/>
      <c r="O221" s="30"/>
      <c r="P221" s="30"/>
      <c r="Q221" s="30"/>
      <c r="S221" s="30"/>
      <c r="T221" s="65"/>
      <c r="U221" s="65"/>
      <c r="V221" s="30"/>
      <c r="X221" s="30"/>
      <c r="Y221" s="30"/>
      <c r="Z221" s="30"/>
      <c r="AB221" s="30"/>
      <c r="AC221" s="65"/>
    </row>
    <row r="222" spans="3:29" x14ac:dyDescent="0.15">
      <c r="C222" s="65"/>
      <c r="D222" s="30"/>
      <c r="F222" s="30"/>
      <c r="G222" s="30"/>
      <c r="H222" s="30"/>
      <c r="J222" s="30"/>
      <c r="K222" s="65"/>
      <c r="L222" s="65"/>
      <c r="M222" s="30"/>
      <c r="O222" s="30"/>
      <c r="P222" s="30"/>
      <c r="Q222" s="30"/>
      <c r="S222" s="30"/>
      <c r="T222" s="65"/>
      <c r="U222" s="65"/>
      <c r="V222" s="30"/>
      <c r="X222" s="30"/>
      <c r="Y222" s="30"/>
      <c r="Z222" s="30"/>
      <c r="AB222" s="30"/>
      <c r="AC222" s="65"/>
    </row>
    <row r="223" spans="3:29" x14ac:dyDescent="0.15">
      <c r="C223" s="65"/>
      <c r="D223" s="30"/>
      <c r="F223" s="30"/>
      <c r="G223" s="30"/>
      <c r="H223" s="30"/>
      <c r="J223" s="30"/>
      <c r="K223" s="65"/>
      <c r="L223" s="65"/>
      <c r="M223" s="30"/>
      <c r="O223" s="30"/>
      <c r="P223" s="30"/>
      <c r="Q223" s="30"/>
      <c r="S223" s="30"/>
      <c r="T223" s="65"/>
      <c r="U223" s="65"/>
      <c r="V223" s="30"/>
      <c r="X223" s="30"/>
      <c r="Y223" s="30"/>
      <c r="Z223" s="30"/>
      <c r="AB223" s="30"/>
      <c r="AC223" s="65"/>
    </row>
    <row r="224" spans="3:29" hidden="1" x14ac:dyDescent="0.15">
      <c r="C224" s="65"/>
      <c r="D224" s="30"/>
      <c r="F224" s="30"/>
      <c r="G224" s="30"/>
      <c r="H224" s="30"/>
      <c r="J224" s="30"/>
      <c r="K224" s="65"/>
      <c r="L224" s="65"/>
      <c r="M224" s="30"/>
      <c r="O224" s="30"/>
      <c r="P224" s="30"/>
      <c r="Q224" s="30"/>
      <c r="S224" s="30"/>
      <c r="T224" s="65"/>
      <c r="U224" s="65"/>
      <c r="V224" s="30"/>
      <c r="X224" s="30"/>
      <c r="Y224" s="30"/>
      <c r="Z224" s="30"/>
      <c r="AB224" s="30"/>
      <c r="AC224" s="65"/>
    </row>
    <row r="225" spans="3:29" hidden="1" x14ac:dyDescent="0.15">
      <c r="C225" s="65"/>
      <c r="D225" s="30"/>
      <c r="F225" s="30"/>
      <c r="G225" s="30"/>
      <c r="H225" s="30"/>
      <c r="J225" s="30"/>
      <c r="K225" s="65"/>
      <c r="L225" s="65"/>
      <c r="M225" s="30"/>
      <c r="O225" s="30"/>
      <c r="P225" s="30"/>
      <c r="Q225" s="30"/>
      <c r="S225" s="30"/>
      <c r="T225" s="65"/>
      <c r="U225" s="65"/>
      <c r="V225" s="30"/>
      <c r="X225" s="30"/>
      <c r="Y225" s="30"/>
      <c r="Z225" s="30"/>
      <c r="AB225" s="30"/>
      <c r="AC225" s="65"/>
    </row>
    <row r="226" spans="3:29" hidden="1" x14ac:dyDescent="0.15">
      <c r="C226" s="65"/>
      <c r="D226" s="30"/>
      <c r="F226" s="30"/>
      <c r="G226" s="30"/>
      <c r="H226" s="30"/>
      <c r="J226" s="30"/>
      <c r="K226" s="65"/>
      <c r="L226" s="65"/>
      <c r="M226" s="30"/>
      <c r="O226" s="30"/>
      <c r="P226" s="30"/>
      <c r="Q226" s="30"/>
      <c r="S226" s="30"/>
      <c r="T226" s="65"/>
      <c r="U226" s="65"/>
      <c r="V226" s="30"/>
      <c r="X226" s="30"/>
      <c r="Y226" s="30"/>
      <c r="Z226" s="30"/>
      <c r="AB226" s="30"/>
      <c r="AC226" s="65"/>
    </row>
    <row r="227" spans="3:29" hidden="1" x14ac:dyDescent="0.15">
      <c r="C227" s="65"/>
      <c r="D227" s="30"/>
      <c r="F227" s="30"/>
      <c r="G227" s="30"/>
      <c r="H227" s="30"/>
      <c r="J227" s="30"/>
      <c r="K227" s="65"/>
      <c r="L227" s="65"/>
      <c r="M227" s="30"/>
      <c r="O227" s="30"/>
      <c r="P227" s="30"/>
      <c r="Q227" s="30"/>
      <c r="S227" s="30"/>
      <c r="T227" s="65"/>
      <c r="U227" s="65"/>
      <c r="V227" s="30"/>
      <c r="X227" s="30"/>
      <c r="Y227" s="30"/>
      <c r="Z227" s="30"/>
      <c r="AB227" s="30"/>
      <c r="AC227" s="65"/>
    </row>
    <row r="228" spans="3:29" hidden="1" x14ac:dyDescent="0.15">
      <c r="C228" s="65"/>
      <c r="D228" s="30"/>
      <c r="F228" s="30"/>
      <c r="G228" s="30"/>
      <c r="H228" s="30"/>
      <c r="J228" s="30"/>
      <c r="K228" s="65"/>
      <c r="L228" s="65"/>
      <c r="M228" s="30"/>
      <c r="O228" s="30"/>
      <c r="P228" s="30"/>
      <c r="Q228" s="30"/>
      <c r="S228" s="30"/>
      <c r="T228" s="65"/>
      <c r="U228" s="65"/>
      <c r="V228" s="30"/>
      <c r="X228" s="30"/>
      <c r="Y228" s="30"/>
      <c r="Z228" s="30"/>
      <c r="AB228" s="30"/>
      <c r="AC228" s="65"/>
    </row>
    <row r="229" spans="3:29" hidden="1" x14ac:dyDescent="0.15">
      <c r="C229" s="65"/>
      <c r="D229" s="30"/>
      <c r="F229" s="30"/>
      <c r="G229" s="30"/>
      <c r="H229" s="30"/>
      <c r="J229" s="30"/>
      <c r="K229" s="65"/>
      <c r="L229" s="65"/>
      <c r="M229" s="30"/>
      <c r="O229" s="30"/>
      <c r="P229" s="30"/>
      <c r="Q229" s="30"/>
      <c r="S229" s="30"/>
      <c r="T229" s="65"/>
      <c r="U229" s="65"/>
      <c r="V229" s="30"/>
      <c r="X229" s="30"/>
      <c r="Y229" s="30"/>
      <c r="Z229" s="30"/>
      <c r="AB229" s="30"/>
      <c r="AC229" s="65"/>
    </row>
    <row r="230" spans="3:29" hidden="1" x14ac:dyDescent="0.15">
      <c r="C230" s="65"/>
      <c r="D230" s="30"/>
      <c r="F230" s="30"/>
      <c r="G230" s="30"/>
      <c r="H230" s="30"/>
      <c r="J230" s="30"/>
      <c r="K230" s="65"/>
      <c r="L230" s="65"/>
      <c r="M230" s="30"/>
      <c r="O230" s="30"/>
      <c r="P230" s="30"/>
      <c r="Q230" s="30"/>
      <c r="S230" s="30"/>
      <c r="T230" s="65"/>
      <c r="U230" s="65"/>
      <c r="V230" s="30"/>
      <c r="X230" s="30"/>
      <c r="Y230" s="30"/>
      <c r="Z230" s="30"/>
      <c r="AB230" s="30"/>
      <c r="AC230" s="65"/>
    </row>
    <row r="231" spans="3:29" hidden="1" x14ac:dyDescent="0.15">
      <c r="C231" s="65"/>
      <c r="D231" s="30"/>
      <c r="F231" s="30"/>
      <c r="G231" s="30"/>
      <c r="H231" s="30"/>
      <c r="J231" s="30"/>
      <c r="K231" s="65"/>
      <c r="L231" s="65"/>
      <c r="M231" s="30"/>
      <c r="O231" s="30"/>
      <c r="P231" s="30"/>
      <c r="Q231" s="30"/>
      <c r="S231" s="30"/>
      <c r="T231" s="65"/>
      <c r="U231" s="65"/>
      <c r="V231" s="30"/>
      <c r="X231" s="30"/>
      <c r="Y231" s="30"/>
      <c r="Z231" s="30"/>
      <c r="AB231" s="30"/>
      <c r="AC231" s="65"/>
    </row>
    <row r="232" spans="3:29" hidden="1" x14ac:dyDescent="0.15">
      <c r="C232" s="65"/>
      <c r="D232" s="30"/>
      <c r="F232" s="30"/>
      <c r="G232" s="30"/>
      <c r="H232" s="30"/>
      <c r="J232" s="30"/>
      <c r="K232" s="65"/>
      <c r="L232" s="65"/>
      <c r="M232" s="30"/>
      <c r="O232" s="30"/>
      <c r="P232" s="30"/>
      <c r="Q232" s="30"/>
      <c r="S232" s="30"/>
      <c r="T232" s="65"/>
      <c r="U232" s="65"/>
      <c r="V232" s="30"/>
      <c r="X232" s="30"/>
      <c r="Y232" s="30"/>
      <c r="Z232" s="30"/>
      <c r="AB232" s="30"/>
      <c r="AC232" s="65"/>
    </row>
    <row r="233" spans="3:29" hidden="1" x14ac:dyDescent="0.15">
      <c r="C233" s="65"/>
      <c r="D233" s="30"/>
      <c r="F233" s="30"/>
      <c r="G233" s="30"/>
      <c r="H233" s="30"/>
      <c r="J233" s="30"/>
      <c r="K233" s="65"/>
      <c r="L233" s="65"/>
      <c r="M233" s="30"/>
      <c r="O233" s="30"/>
      <c r="P233" s="30"/>
      <c r="Q233" s="30"/>
      <c r="S233" s="30"/>
      <c r="T233" s="65"/>
      <c r="U233" s="65"/>
      <c r="V233" s="30"/>
      <c r="X233" s="30"/>
      <c r="Y233" s="30"/>
      <c r="Z233" s="30"/>
      <c r="AB233" s="30"/>
      <c r="AC233" s="65"/>
    </row>
    <row r="234" spans="3:29" hidden="1" x14ac:dyDescent="0.15">
      <c r="C234" s="65"/>
      <c r="D234" s="30"/>
      <c r="F234" s="30"/>
      <c r="G234" s="30"/>
      <c r="H234" s="30"/>
      <c r="J234" s="30"/>
      <c r="K234" s="65"/>
      <c r="L234" s="65"/>
      <c r="M234" s="30"/>
      <c r="O234" s="30"/>
      <c r="P234" s="30"/>
      <c r="Q234" s="30"/>
      <c r="S234" s="30"/>
      <c r="T234" s="65"/>
      <c r="U234" s="65"/>
      <c r="V234" s="30"/>
      <c r="X234" s="30"/>
      <c r="Y234" s="30"/>
      <c r="Z234" s="30"/>
      <c r="AB234" s="30"/>
      <c r="AC234" s="65"/>
    </row>
    <row r="235" spans="3:29" hidden="1" x14ac:dyDescent="0.15">
      <c r="C235" s="65"/>
      <c r="D235" s="30"/>
      <c r="F235" s="30"/>
      <c r="G235" s="30"/>
      <c r="H235" s="30"/>
      <c r="J235" s="30"/>
      <c r="K235" s="65"/>
      <c r="L235" s="65"/>
      <c r="M235" s="30"/>
      <c r="O235" s="30"/>
      <c r="P235" s="30"/>
      <c r="Q235" s="30"/>
      <c r="S235" s="30"/>
      <c r="T235" s="65"/>
      <c r="U235" s="65"/>
      <c r="V235" s="30"/>
      <c r="X235" s="30"/>
      <c r="Y235" s="30"/>
      <c r="Z235" s="30"/>
      <c r="AB235" s="30"/>
      <c r="AC235" s="65"/>
    </row>
    <row r="236" spans="3:29" hidden="1" x14ac:dyDescent="0.15">
      <c r="C236" s="65"/>
      <c r="D236" s="30"/>
      <c r="F236" s="30"/>
      <c r="G236" s="30"/>
      <c r="H236" s="30"/>
      <c r="J236" s="30"/>
      <c r="K236" s="65"/>
      <c r="L236" s="65"/>
      <c r="M236" s="30"/>
      <c r="O236" s="30"/>
      <c r="P236" s="30"/>
      <c r="Q236" s="30"/>
      <c r="S236" s="30"/>
      <c r="T236" s="65"/>
      <c r="U236" s="65"/>
      <c r="V236" s="30"/>
      <c r="X236" s="30"/>
      <c r="Y236" s="30"/>
      <c r="Z236" s="30"/>
      <c r="AB236" s="30"/>
      <c r="AC236" s="65"/>
    </row>
    <row r="237" spans="3:29" hidden="1" x14ac:dyDescent="0.15">
      <c r="C237" s="65"/>
      <c r="D237" s="30"/>
      <c r="F237" s="30"/>
      <c r="G237" s="30"/>
      <c r="H237" s="30"/>
      <c r="J237" s="30"/>
      <c r="K237" s="65"/>
      <c r="L237" s="65"/>
      <c r="M237" s="30"/>
      <c r="O237" s="30"/>
      <c r="P237" s="30"/>
      <c r="Q237" s="30"/>
      <c r="S237" s="30"/>
      <c r="T237" s="65"/>
      <c r="U237" s="65"/>
      <c r="V237" s="30"/>
      <c r="X237" s="30"/>
      <c r="Y237" s="30"/>
      <c r="Z237" s="30"/>
      <c r="AB237" s="30"/>
      <c r="AC237" s="65"/>
    </row>
    <row r="238" spans="3:29" hidden="1" x14ac:dyDescent="0.15">
      <c r="C238" s="65"/>
      <c r="D238" s="30"/>
      <c r="F238" s="30"/>
      <c r="G238" s="30"/>
      <c r="H238" s="30"/>
      <c r="J238" s="30"/>
      <c r="K238" s="65"/>
      <c r="L238" s="65"/>
      <c r="M238" s="30"/>
      <c r="O238" s="30"/>
      <c r="P238" s="30"/>
      <c r="Q238" s="30"/>
      <c r="S238" s="30"/>
      <c r="T238" s="65"/>
      <c r="U238" s="65"/>
      <c r="V238" s="30"/>
      <c r="X238" s="30"/>
      <c r="Y238" s="30"/>
      <c r="Z238" s="30"/>
      <c r="AB238" s="30"/>
      <c r="AC238" s="65"/>
    </row>
    <row r="239" spans="3:29" hidden="1" x14ac:dyDescent="0.15">
      <c r="C239" s="65"/>
      <c r="D239" s="30"/>
      <c r="F239" s="30"/>
      <c r="G239" s="30"/>
      <c r="H239" s="30"/>
      <c r="J239" s="30"/>
      <c r="K239" s="65"/>
      <c r="L239" s="65"/>
      <c r="M239" s="30"/>
      <c r="O239" s="30"/>
      <c r="P239" s="30"/>
      <c r="Q239" s="30"/>
      <c r="S239" s="30"/>
      <c r="T239" s="65"/>
      <c r="U239" s="65"/>
      <c r="V239" s="30"/>
      <c r="X239" s="30"/>
      <c r="Y239" s="30"/>
      <c r="Z239" s="30"/>
      <c r="AB239" s="30"/>
      <c r="AC239" s="65"/>
    </row>
    <row r="240" spans="3:29" hidden="1" x14ac:dyDescent="0.15">
      <c r="C240" s="65"/>
      <c r="D240" s="30"/>
      <c r="F240" s="30"/>
      <c r="G240" s="30"/>
      <c r="H240" s="30"/>
      <c r="J240" s="30"/>
      <c r="K240" s="65"/>
      <c r="L240" s="65"/>
      <c r="M240" s="30"/>
      <c r="O240" s="30"/>
      <c r="P240" s="30"/>
      <c r="Q240" s="30"/>
      <c r="S240" s="30"/>
      <c r="T240" s="65"/>
      <c r="U240" s="65"/>
      <c r="V240" s="30"/>
      <c r="X240" s="30"/>
      <c r="Y240" s="30"/>
      <c r="Z240" s="30"/>
      <c r="AB240" s="30"/>
      <c r="AC240" s="65"/>
    </row>
    <row r="241" spans="3:29" hidden="1" x14ac:dyDescent="0.15">
      <c r="C241" s="65"/>
      <c r="D241" s="30"/>
      <c r="F241" s="30"/>
      <c r="G241" s="30"/>
      <c r="H241" s="30"/>
      <c r="J241" s="30"/>
      <c r="K241" s="65"/>
      <c r="L241" s="65"/>
      <c r="M241" s="30"/>
      <c r="O241" s="30"/>
      <c r="P241" s="30"/>
      <c r="Q241" s="30"/>
      <c r="S241" s="30"/>
      <c r="T241" s="65"/>
      <c r="U241" s="65"/>
      <c r="V241" s="30"/>
      <c r="X241" s="30"/>
      <c r="Y241" s="30"/>
      <c r="Z241" s="30"/>
      <c r="AB241" s="30"/>
      <c r="AC241" s="65"/>
    </row>
    <row r="242" spans="3:29" hidden="1" x14ac:dyDescent="0.15">
      <c r="C242" s="65"/>
      <c r="D242" s="30"/>
      <c r="F242" s="30"/>
      <c r="G242" s="30"/>
      <c r="H242" s="30"/>
      <c r="J242" s="30"/>
      <c r="K242" s="65"/>
      <c r="L242" s="65"/>
      <c r="M242" s="30"/>
      <c r="O242" s="30"/>
      <c r="P242" s="30"/>
      <c r="Q242" s="30"/>
      <c r="S242" s="30"/>
      <c r="T242" s="65"/>
      <c r="U242" s="65"/>
      <c r="V242" s="30"/>
      <c r="X242" s="30"/>
      <c r="Y242" s="30"/>
      <c r="Z242" s="30"/>
      <c r="AB242" s="30"/>
      <c r="AC242" s="65"/>
    </row>
    <row r="243" spans="3:29" hidden="1" x14ac:dyDescent="0.15">
      <c r="C243" s="65"/>
      <c r="D243" s="30"/>
      <c r="F243" s="30"/>
      <c r="G243" s="30"/>
      <c r="H243" s="30"/>
      <c r="J243" s="30"/>
      <c r="K243" s="65"/>
      <c r="L243" s="65"/>
      <c r="M243" s="30"/>
      <c r="O243" s="30"/>
      <c r="P243" s="30"/>
      <c r="Q243" s="30"/>
      <c r="S243" s="30"/>
      <c r="T243" s="65"/>
      <c r="U243" s="65"/>
      <c r="V243" s="30"/>
      <c r="X243" s="30"/>
      <c r="Y243" s="30"/>
      <c r="Z243" s="30"/>
      <c r="AB243" s="30"/>
      <c r="AC243" s="65"/>
    </row>
    <row r="244" spans="3:29" hidden="1" x14ac:dyDescent="0.15">
      <c r="C244" s="65"/>
      <c r="D244" s="30"/>
      <c r="F244" s="30"/>
      <c r="G244" s="30"/>
      <c r="H244" s="30"/>
      <c r="J244" s="30"/>
      <c r="K244" s="65"/>
      <c r="L244" s="65"/>
      <c r="M244" s="30"/>
      <c r="O244" s="30"/>
      <c r="P244" s="30"/>
      <c r="Q244" s="30"/>
      <c r="S244" s="30"/>
      <c r="T244" s="65"/>
      <c r="U244" s="65"/>
      <c r="V244" s="30"/>
      <c r="X244" s="30"/>
      <c r="Y244" s="30"/>
      <c r="Z244" s="30"/>
      <c r="AB244" s="30"/>
      <c r="AC244" s="65"/>
    </row>
    <row r="245" spans="3:29" hidden="1" x14ac:dyDescent="0.15">
      <c r="C245" s="65"/>
      <c r="D245" s="30"/>
      <c r="F245" s="30"/>
      <c r="G245" s="30"/>
      <c r="H245" s="30"/>
      <c r="J245" s="30"/>
      <c r="K245" s="65"/>
      <c r="L245" s="65"/>
      <c r="M245" s="30"/>
      <c r="O245" s="30"/>
      <c r="P245" s="30"/>
      <c r="Q245" s="30"/>
      <c r="S245" s="30"/>
      <c r="T245" s="65"/>
      <c r="U245" s="65"/>
      <c r="V245" s="30"/>
      <c r="X245" s="30"/>
      <c r="Y245" s="30"/>
      <c r="Z245" s="30"/>
      <c r="AB245" s="30"/>
      <c r="AC245" s="65"/>
    </row>
    <row r="246" spans="3:29" hidden="1" x14ac:dyDescent="0.15">
      <c r="C246" s="65"/>
      <c r="D246" s="30"/>
      <c r="F246" s="30"/>
      <c r="G246" s="30"/>
      <c r="H246" s="30"/>
      <c r="J246" s="30"/>
      <c r="K246" s="65"/>
      <c r="L246" s="65"/>
      <c r="M246" s="30"/>
      <c r="O246" s="30"/>
      <c r="P246" s="30"/>
      <c r="Q246" s="30"/>
      <c r="S246" s="30"/>
      <c r="T246" s="65"/>
      <c r="U246" s="65"/>
      <c r="V246" s="30"/>
      <c r="X246" s="30"/>
      <c r="Y246" s="30"/>
      <c r="Z246" s="30"/>
      <c r="AB246" s="30"/>
      <c r="AC246" s="65"/>
    </row>
    <row r="247" spans="3:29" hidden="1" x14ac:dyDescent="0.15">
      <c r="C247" s="65"/>
      <c r="D247" s="30"/>
      <c r="F247" s="30"/>
      <c r="G247" s="30"/>
      <c r="H247" s="30"/>
      <c r="J247" s="30"/>
      <c r="K247" s="65"/>
      <c r="L247" s="65"/>
      <c r="M247" s="30"/>
      <c r="O247" s="30"/>
      <c r="P247" s="30"/>
      <c r="Q247" s="30"/>
      <c r="S247" s="30"/>
      <c r="T247" s="65"/>
      <c r="U247" s="65"/>
      <c r="V247" s="30"/>
      <c r="X247" s="30"/>
      <c r="Y247" s="30"/>
      <c r="Z247" s="30"/>
      <c r="AB247" s="30"/>
      <c r="AC247" s="65"/>
    </row>
    <row r="248" spans="3:29" hidden="1" x14ac:dyDescent="0.15">
      <c r="C248" s="65"/>
      <c r="D248" s="30"/>
      <c r="F248" s="30"/>
      <c r="G248" s="30"/>
      <c r="H248" s="30"/>
      <c r="J248" s="30"/>
      <c r="K248" s="65"/>
      <c r="L248" s="65"/>
      <c r="M248" s="30"/>
      <c r="O248" s="30"/>
      <c r="P248" s="30"/>
      <c r="Q248" s="30"/>
      <c r="S248" s="30"/>
      <c r="T248" s="65"/>
      <c r="U248" s="65"/>
      <c r="V248" s="30"/>
      <c r="X248" s="30"/>
      <c r="Y248" s="30"/>
      <c r="Z248" s="30"/>
      <c r="AB248" s="30"/>
      <c r="AC248" s="65"/>
    </row>
    <row r="249" spans="3:29" hidden="1" x14ac:dyDescent="0.15">
      <c r="C249" s="65"/>
      <c r="D249" s="30"/>
      <c r="F249" s="30"/>
      <c r="G249" s="30"/>
      <c r="H249" s="30"/>
      <c r="J249" s="30"/>
      <c r="K249" s="65"/>
      <c r="L249" s="65"/>
      <c r="M249" s="30"/>
      <c r="O249" s="30"/>
      <c r="P249" s="30"/>
      <c r="Q249" s="30"/>
      <c r="S249" s="30"/>
      <c r="T249" s="65"/>
      <c r="U249" s="65"/>
      <c r="V249" s="30"/>
      <c r="X249" s="30"/>
      <c r="Y249" s="30"/>
      <c r="Z249" s="30"/>
      <c r="AB249" s="30"/>
      <c r="AC249" s="65"/>
    </row>
    <row r="250" spans="3:29" hidden="1" x14ac:dyDescent="0.15">
      <c r="C250" s="65"/>
      <c r="D250" s="30"/>
      <c r="F250" s="30"/>
      <c r="G250" s="30"/>
      <c r="H250" s="30"/>
      <c r="J250" s="30"/>
      <c r="K250" s="65"/>
      <c r="L250" s="65"/>
      <c r="M250" s="30"/>
      <c r="O250" s="30"/>
      <c r="P250" s="30"/>
      <c r="Q250" s="30"/>
      <c r="S250" s="30"/>
      <c r="T250" s="65"/>
      <c r="U250" s="65"/>
      <c r="V250" s="30"/>
      <c r="X250" s="30"/>
      <c r="Y250" s="30"/>
      <c r="Z250" s="30"/>
      <c r="AB250" s="30"/>
      <c r="AC250" s="65"/>
    </row>
    <row r="251" spans="3:29" hidden="1" x14ac:dyDescent="0.15">
      <c r="C251" s="65"/>
      <c r="D251" s="30"/>
      <c r="F251" s="30"/>
      <c r="G251" s="30"/>
      <c r="H251" s="30"/>
      <c r="J251" s="30"/>
      <c r="K251" s="65"/>
      <c r="L251" s="65"/>
      <c r="M251" s="30"/>
      <c r="O251" s="30"/>
      <c r="P251" s="30"/>
      <c r="Q251" s="30"/>
      <c r="S251" s="30"/>
      <c r="T251" s="65"/>
      <c r="U251" s="65"/>
      <c r="V251" s="30"/>
      <c r="X251" s="30"/>
      <c r="Y251" s="30"/>
      <c r="Z251" s="30"/>
      <c r="AB251" s="30"/>
      <c r="AC251" s="65"/>
    </row>
    <row r="252" spans="3:29" hidden="1" x14ac:dyDescent="0.15">
      <c r="C252" s="65"/>
      <c r="D252" s="30"/>
      <c r="F252" s="30"/>
      <c r="G252" s="30"/>
      <c r="H252" s="30"/>
      <c r="J252" s="30"/>
      <c r="K252" s="65"/>
      <c r="L252" s="65"/>
      <c r="M252" s="30"/>
      <c r="O252" s="30"/>
      <c r="P252" s="30"/>
      <c r="Q252" s="30"/>
      <c r="S252" s="30"/>
      <c r="T252" s="65"/>
      <c r="U252" s="65"/>
      <c r="V252" s="30"/>
      <c r="X252" s="30"/>
      <c r="Y252" s="30"/>
      <c r="Z252" s="30"/>
      <c r="AB252" s="30"/>
      <c r="AC252" s="65"/>
    </row>
    <row r="253" spans="3:29" hidden="1" x14ac:dyDescent="0.15">
      <c r="C253" s="65"/>
      <c r="D253" s="30"/>
      <c r="F253" s="30"/>
      <c r="G253" s="30"/>
      <c r="H253" s="30"/>
      <c r="J253" s="30"/>
      <c r="K253" s="65"/>
      <c r="L253" s="65"/>
      <c r="M253" s="30"/>
      <c r="O253" s="30"/>
      <c r="P253" s="30"/>
      <c r="Q253" s="30"/>
      <c r="S253" s="30"/>
      <c r="T253" s="65"/>
      <c r="U253" s="65"/>
      <c r="V253" s="30"/>
      <c r="X253" s="30"/>
      <c r="Y253" s="30"/>
      <c r="Z253" s="30"/>
      <c r="AB253" s="30"/>
      <c r="AC253" s="65"/>
    </row>
    <row r="254" spans="3:29" hidden="1" x14ac:dyDescent="0.15">
      <c r="C254" s="65"/>
      <c r="D254" s="30"/>
      <c r="F254" s="30"/>
      <c r="G254" s="30"/>
      <c r="H254" s="30"/>
      <c r="J254" s="30"/>
      <c r="K254" s="65"/>
      <c r="L254" s="65"/>
      <c r="M254" s="30"/>
      <c r="O254" s="30"/>
      <c r="P254" s="30"/>
      <c r="Q254" s="30"/>
      <c r="S254" s="30"/>
      <c r="T254" s="65"/>
      <c r="U254" s="65"/>
      <c r="V254" s="30"/>
      <c r="X254" s="30"/>
      <c r="Y254" s="30"/>
      <c r="Z254" s="30"/>
      <c r="AB254" s="30"/>
      <c r="AC254" s="65"/>
    </row>
    <row r="255" spans="3:29" hidden="1" x14ac:dyDescent="0.15">
      <c r="C255" s="65"/>
      <c r="D255" s="30"/>
      <c r="F255" s="30"/>
      <c r="G255" s="30"/>
      <c r="H255" s="30"/>
      <c r="J255" s="30"/>
      <c r="K255" s="65"/>
      <c r="L255" s="65"/>
      <c r="M255" s="30"/>
      <c r="O255" s="30"/>
      <c r="P255" s="30"/>
      <c r="Q255" s="30"/>
      <c r="S255" s="30"/>
      <c r="T255" s="65"/>
      <c r="U255" s="65"/>
      <c r="V255" s="30"/>
      <c r="X255" s="30"/>
      <c r="Y255" s="30"/>
      <c r="Z255" s="30"/>
      <c r="AB255" s="30"/>
      <c r="AC255" s="65"/>
    </row>
    <row r="256" spans="3:29" hidden="1" x14ac:dyDescent="0.15">
      <c r="C256" s="65"/>
      <c r="D256" s="30"/>
      <c r="F256" s="30"/>
      <c r="G256" s="30"/>
      <c r="H256" s="30"/>
      <c r="J256" s="30"/>
      <c r="K256" s="65"/>
      <c r="L256" s="65"/>
      <c r="M256" s="30"/>
      <c r="O256" s="30"/>
      <c r="P256" s="30"/>
      <c r="Q256" s="30"/>
      <c r="S256" s="30"/>
      <c r="T256" s="65"/>
      <c r="U256" s="65"/>
      <c r="V256" s="30"/>
      <c r="X256" s="30"/>
      <c r="Y256" s="30"/>
      <c r="Z256" s="30"/>
      <c r="AB256" s="30"/>
      <c r="AC256" s="65"/>
    </row>
    <row r="257" spans="3:29" hidden="1" x14ac:dyDescent="0.15">
      <c r="C257" s="65"/>
      <c r="D257" s="30"/>
      <c r="F257" s="30"/>
      <c r="G257" s="30"/>
      <c r="H257" s="30"/>
      <c r="J257" s="30"/>
      <c r="K257" s="65"/>
      <c r="L257" s="65"/>
      <c r="M257" s="30"/>
      <c r="O257" s="30"/>
      <c r="P257" s="30"/>
      <c r="Q257" s="30"/>
      <c r="S257" s="30"/>
      <c r="T257" s="65"/>
      <c r="U257" s="65"/>
      <c r="V257" s="30"/>
      <c r="X257" s="30"/>
      <c r="Y257" s="30"/>
      <c r="Z257" s="30"/>
      <c r="AB257" s="30"/>
      <c r="AC257" s="65"/>
    </row>
    <row r="258" spans="3:29" hidden="1" x14ac:dyDescent="0.15">
      <c r="C258" s="65"/>
      <c r="D258" s="30"/>
      <c r="F258" s="30"/>
      <c r="G258" s="30"/>
      <c r="H258" s="30"/>
      <c r="J258" s="30"/>
      <c r="K258" s="65"/>
      <c r="L258" s="65"/>
      <c r="M258" s="30"/>
      <c r="O258" s="30"/>
      <c r="P258" s="30"/>
      <c r="Q258" s="30"/>
      <c r="S258" s="30"/>
      <c r="T258" s="65"/>
      <c r="U258" s="65"/>
      <c r="V258" s="30"/>
      <c r="X258" s="30"/>
      <c r="Y258" s="30"/>
      <c r="Z258" s="30"/>
      <c r="AB258" s="30"/>
      <c r="AC258" s="65"/>
    </row>
    <row r="259" spans="3:29" hidden="1" x14ac:dyDescent="0.15">
      <c r="C259" s="65"/>
      <c r="D259" s="30"/>
      <c r="F259" s="30"/>
      <c r="G259" s="30"/>
      <c r="H259" s="30"/>
      <c r="J259" s="30"/>
      <c r="K259" s="65"/>
      <c r="L259" s="65"/>
      <c r="M259" s="30"/>
      <c r="O259" s="30"/>
      <c r="P259" s="30"/>
      <c r="Q259" s="30"/>
      <c r="S259" s="30"/>
      <c r="T259" s="65"/>
      <c r="U259" s="65"/>
      <c r="V259" s="30"/>
      <c r="X259" s="30"/>
      <c r="Y259" s="30"/>
      <c r="Z259" s="30"/>
      <c r="AB259" s="30"/>
      <c r="AC259" s="65"/>
    </row>
    <row r="260" spans="3:29" hidden="1" x14ac:dyDescent="0.15">
      <c r="C260" s="65"/>
      <c r="D260" s="30"/>
      <c r="F260" s="30"/>
      <c r="G260" s="30"/>
      <c r="H260" s="30"/>
      <c r="J260" s="30"/>
      <c r="K260" s="65"/>
      <c r="L260" s="65"/>
      <c r="M260" s="30"/>
      <c r="O260" s="30"/>
      <c r="P260" s="30"/>
      <c r="Q260" s="30"/>
      <c r="S260" s="30"/>
      <c r="T260" s="65"/>
      <c r="U260" s="65"/>
      <c r="V260" s="30"/>
      <c r="X260" s="30"/>
      <c r="Y260" s="30"/>
      <c r="Z260" s="30"/>
      <c r="AB260" s="30"/>
      <c r="AC260" s="65"/>
    </row>
    <row r="261" spans="3:29" hidden="1" x14ac:dyDescent="0.15">
      <c r="C261" s="65"/>
      <c r="D261" s="30"/>
      <c r="F261" s="30"/>
      <c r="G261" s="30"/>
      <c r="H261" s="30"/>
      <c r="J261" s="30"/>
      <c r="K261" s="65"/>
      <c r="L261" s="65"/>
      <c r="M261" s="30"/>
      <c r="O261" s="30"/>
      <c r="P261" s="30"/>
      <c r="Q261" s="30"/>
      <c r="S261" s="30"/>
      <c r="T261" s="65"/>
      <c r="U261" s="65"/>
      <c r="V261" s="30"/>
      <c r="X261" s="30"/>
      <c r="Y261" s="30"/>
      <c r="Z261" s="30"/>
      <c r="AB261" s="30"/>
      <c r="AC261" s="65"/>
    </row>
    <row r="262" spans="3:29" hidden="1" x14ac:dyDescent="0.15">
      <c r="C262" s="65"/>
      <c r="D262" s="30"/>
      <c r="F262" s="30"/>
      <c r="G262" s="30"/>
      <c r="H262" s="30"/>
      <c r="J262" s="30"/>
      <c r="K262" s="65"/>
      <c r="L262" s="65"/>
      <c r="M262" s="30"/>
      <c r="O262" s="30"/>
      <c r="P262" s="30"/>
      <c r="Q262" s="30"/>
      <c r="S262" s="30"/>
      <c r="T262" s="65"/>
      <c r="U262" s="65"/>
      <c r="V262" s="30"/>
      <c r="X262" s="30"/>
      <c r="Y262" s="30"/>
      <c r="Z262" s="30"/>
      <c r="AB262" s="30"/>
      <c r="AC262" s="65"/>
    </row>
    <row r="263" spans="3:29" hidden="1" x14ac:dyDescent="0.15">
      <c r="C263" s="65"/>
      <c r="D263" s="30"/>
      <c r="F263" s="30"/>
      <c r="G263" s="30"/>
      <c r="H263" s="30"/>
      <c r="J263" s="30"/>
      <c r="K263" s="65"/>
      <c r="L263" s="65"/>
      <c r="M263" s="30"/>
      <c r="O263" s="30"/>
      <c r="P263" s="30"/>
      <c r="Q263" s="30"/>
      <c r="S263" s="30"/>
      <c r="T263" s="65"/>
      <c r="U263" s="65"/>
      <c r="V263" s="30"/>
      <c r="X263" s="30"/>
      <c r="Y263" s="30"/>
      <c r="Z263" s="30"/>
      <c r="AB263" s="30"/>
      <c r="AC263" s="65"/>
    </row>
    <row r="264" spans="3:29" hidden="1" x14ac:dyDescent="0.15">
      <c r="C264" s="65"/>
      <c r="D264" s="30"/>
      <c r="F264" s="30"/>
      <c r="G264" s="30"/>
      <c r="H264" s="30"/>
      <c r="J264" s="30"/>
      <c r="K264" s="65"/>
      <c r="L264" s="65"/>
      <c r="M264" s="30"/>
      <c r="O264" s="30"/>
      <c r="P264" s="30"/>
      <c r="Q264" s="30"/>
      <c r="S264" s="30"/>
      <c r="T264" s="65"/>
      <c r="U264" s="65"/>
      <c r="V264" s="30"/>
      <c r="X264" s="30"/>
      <c r="Y264" s="30"/>
      <c r="Z264" s="30"/>
      <c r="AB264" s="30"/>
      <c r="AC264" s="65"/>
    </row>
    <row r="265" spans="3:29" hidden="1" x14ac:dyDescent="0.15">
      <c r="C265" s="65"/>
      <c r="D265" s="30"/>
      <c r="F265" s="30"/>
      <c r="G265" s="30"/>
      <c r="H265" s="30"/>
      <c r="J265" s="30"/>
      <c r="K265" s="65"/>
      <c r="L265" s="65"/>
      <c r="M265" s="30"/>
      <c r="O265" s="30"/>
      <c r="P265" s="30"/>
      <c r="Q265" s="30"/>
      <c r="S265" s="30"/>
      <c r="T265" s="65"/>
      <c r="U265" s="65"/>
      <c r="V265" s="30"/>
      <c r="X265" s="30"/>
      <c r="Y265" s="30"/>
      <c r="Z265" s="30"/>
      <c r="AB265" s="30"/>
      <c r="AC265" s="65"/>
    </row>
    <row r="266" spans="3:29" hidden="1" x14ac:dyDescent="0.15">
      <c r="C266" s="65"/>
      <c r="D266" s="30"/>
      <c r="F266" s="30"/>
      <c r="G266" s="30"/>
      <c r="H266" s="30"/>
      <c r="J266" s="30"/>
      <c r="K266" s="65"/>
      <c r="L266" s="65"/>
      <c r="M266" s="30"/>
      <c r="O266" s="30"/>
      <c r="P266" s="30"/>
      <c r="Q266" s="30"/>
      <c r="S266" s="30"/>
      <c r="T266" s="65"/>
      <c r="U266" s="65"/>
      <c r="V266" s="30"/>
      <c r="X266" s="30"/>
      <c r="Y266" s="30"/>
      <c r="Z266" s="30"/>
      <c r="AB266" s="30"/>
      <c r="AC266" s="65"/>
    </row>
    <row r="267" spans="3:29" hidden="1" x14ac:dyDescent="0.15">
      <c r="C267" s="65"/>
      <c r="D267" s="30"/>
      <c r="F267" s="30"/>
      <c r="G267" s="30"/>
      <c r="H267" s="30"/>
      <c r="J267" s="30"/>
      <c r="K267" s="65"/>
      <c r="L267" s="65"/>
      <c r="M267" s="30"/>
      <c r="O267" s="30"/>
      <c r="P267" s="30"/>
      <c r="Q267" s="30"/>
      <c r="S267" s="30"/>
      <c r="T267" s="65"/>
      <c r="U267" s="65"/>
      <c r="V267" s="30"/>
      <c r="X267" s="30"/>
      <c r="Y267" s="30"/>
      <c r="Z267" s="30"/>
      <c r="AB267" s="30"/>
      <c r="AC267" s="65"/>
    </row>
    <row r="268" spans="3:29" hidden="1" x14ac:dyDescent="0.15">
      <c r="C268" s="65"/>
      <c r="D268" s="30"/>
      <c r="F268" s="30"/>
      <c r="G268" s="30"/>
      <c r="H268" s="30"/>
      <c r="J268" s="30"/>
      <c r="K268" s="65"/>
      <c r="L268" s="65"/>
      <c r="M268" s="30"/>
      <c r="O268" s="30"/>
      <c r="P268" s="30"/>
      <c r="Q268" s="30"/>
      <c r="S268" s="30"/>
      <c r="T268" s="65"/>
      <c r="U268" s="65"/>
      <c r="V268" s="30"/>
      <c r="X268" s="30"/>
      <c r="Y268" s="30"/>
      <c r="Z268" s="30"/>
      <c r="AB268" s="30"/>
      <c r="AC268" s="65"/>
    </row>
    <row r="269" spans="3:29" hidden="1" x14ac:dyDescent="0.15">
      <c r="C269" s="65"/>
      <c r="D269" s="30"/>
      <c r="F269" s="30"/>
      <c r="G269" s="30"/>
      <c r="H269" s="30"/>
      <c r="J269" s="30"/>
      <c r="K269" s="65"/>
      <c r="L269" s="65"/>
      <c r="M269" s="30"/>
      <c r="O269" s="30"/>
      <c r="P269" s="30"/>
      <c r="Q269" s="30"/>
      <c r="S269" s="30"/>
      <c r="T269" s="65"/>
      <c r="U269" s="65"/>
      <c r="V269" s="30"/>
      <c r="X269" s="30"/>
      <c r="Y269" s="30"/>
      <c r="Z269" s="30"/>
      <c r="AB269" s="30"/>
      <c r="AC269" s="65"/>
    </row>
    <row r="270" spans="3:29" hidden="1" x14ac:dyDescent="0.15">
      <c r="C270" s="65"/>
      <c r="D270" s="30"/>
      <c r="F270" s="30"/>
      <c r="G270" s="30"/>
      <c r="H270" s="30"/>
      <c r="J270" s="30"/>
      <c r="K270" s="65"/>
      <c r="L270" s="65"/>
      <c r="M270" s="30"/>
      <c r="O270" s="30"/>
      <c r="P270" s="30"/>
      <c r="Q270" s="30"/>
      <c r="S270" s="30"/>
      <c r="T270" s="65"/>
      <c r="U270" s="65"/>
      <c r="V270" s="30"/>
      <c r="X270" s="30"/>
      <c r="Y270" s="30"/>
      <c r="Z270" s="30"/>
      <c r="AB270" s="30"/>
      <c r="AC270" s="65"/>
    </row>
    <row r="271" spans="3:29" hidden="1" x14ac:dyDescent="0.15">
      <c r="C271" s="65"/>
      <c r="D271" s="30"/>
      <c r="F271" s="30"/>
      <c r="G271" s="30"/>
      <c r="H271" s="30"/>
      <c r="J271" s="30"/>
      <c r="K271" s="65"/>
      <c r="L271" s="65"/>
      <c r="M271" s="30"/>
      <c r="O271" s="30"/>
      <c r="P271" s="30"/>
      <c r="Q271" s="30"/>
      <c r="S271" s="30"/>
      <c r="T271" s="65"/>
      <c r="U271" s="65"/>
      <c r="V271" s="30"/>
      <c r="X271" s="30"/>
      <c r="Y271" s="30"/>
      <c r="Z271" s="30"/>
      <c r="AB271" s="30"/>
      <c r="AC271" s="65"/>
    </row>
    <row r="272" spans="3:29" hidden="1" x14ac:dyDescent="0.15">
      <c r="C272" s="65"/>
      <c r="D272" s="30"/>
      <c r="F272" s="30"/>
      <c r="G272" s="30"/>
      <c r="H272" s="30"/>
      <c r="J272" s="30"/>
      <c r="K272" s="65"/>
      <c r="L272" s="65"/>
      <c r="M272" s="30"/>
      <c r="O272" s="30"/>
      <c r="P272" s="30"/>
      <c r="Q272" s="30"/>
      <c r="S272" s="30"/>
      <c r="T272" s="65"/>
      <c r="U272" s="65"/>
      <c r="V272" s="30"/>
      <c r="X272" s="30"/>
      <c r="Y272" s="30"/>
      <c r="Z272" s="30"/>
      <c r="AB272" s="30"/>
      <c r="AC272" s="65"/>
    </row>
    <row r="273" spans="3:29" hidden="1" x14ac:dyDescent="0.15">
      <c r="C273" s="65"/>
      <c r="D273" s="30"/>
      <c r="F273" s="30"/>
      <c r="G273" s="30"/>
      <c r="H273" s="30"/>
      <c r="J273" s="30"/>
      <c r="K273" s="65"/>
      <c r="L273" s="65"/>
      <c r="M273" s="30"/>
      <c r="O273" s="30"/>
      <c r="P273" s="30"/>
      <c r="Q273" s="30"/>
      <c r="S273" s="30"/>
      <c r="T273" s="65"/>
      <c r="U273" s="65"/>
      <c r="V273" s="30"/>
      <c r="X273" s="30"/>
      <c r="Y273" s="30"/>
      <c r="Z273" s="30"/>
      <c r="AB273" s="30"/>
      <c r="AC273" s="65"/>
    </row>
  </sheetData>
  <sheetProtection selectLockedCells="1"/>
  <mergeCells count="623">
    <mergeCell ref="W191:W197"/>
    <mergeCell ref="AA191:AA197"/>
    <mergeCell ref="U193:U195"/>
    <mergeCell ref="V193:V195"/>
    <mergeCell ref="AB193:AB195"/>
    <mergeCell ref="AC193:AC195"/>
    <mergeCell ref="U196:U197"/>
    <mergeCell ref="AC196:AC197"/>
    <mergeCell ref="U177:U179"/>
    <mergeCell ref="W177:W183"/>
    <mergeCell ref="AA177:AA183"/>
    <mergeCell ref="AC177:AC179"/>
    <mergeCell ref="V179:V181"/>
    <mergeCell ref="AB179:AB181"/>
    <mergeCell ref="U180:U182"/>
    <mergeCell ref="AC180:AC182"/>
    <mergeCell ref="U184:U185"/>
    <mergeCell ref="W184:W190"/>
    <mergeCell ref="AA184:AA190"/>
    <mergeCell ref="AC184:AC185"/>
    <mergeCell ref="V186:V188"/>
    <mergeCell ref="AB186:AB188"/>
    <mergeCell ref="U187:U188"/>
    <mergeCell ref="AC187:AC188"/>
    <mergeCell ref="W163:W169"/>
    <mergeCell ref="AA163:AA169"/>
    <mergeCell ref="U165:U167"/>
    <mergeCell ref="V165:V167"/>
    <mergeCell ref="AB165:AB167"/>
    <mergeCell ref="AC165:AC167"/>
    <mergeCell ref="W170:W176"/>
    <mergeCell ref="AA170:AA176"/>
    <mergeCell ref="U172:U174"/>
    <mergeCell ref="V172:V174"/>
    <mergeCell ref="AB172:AB174"/>
    <mergeCell ref="AC172:AC174"/>
    <mergeCell ref="W153:W159"/>
    <mergeCell ref="AA153:AA159"/>
    <mergeCell ref="U155:U157"/>
    <mergeCell ref="V155:V157"/>
    <mergeCell ref="AB155:AB157"/>
    <mergeCell ref="AC155:AC157"/>
    <mergeCell ref="U158:U159"/>
    <mergeCell ref="AC158:AC159"/>
    <mergeCell ref="U161:V162"/>
    <mergeCell ref="W161:X161"/>
    <mergeCell ref="Z161:AA161"/>
    <mergeCell ref="AB161:AC162"/>
    <mergeCell ref="W162:X162"/>
    <mergeCell ref="Z162:AA162"/>
    <mergeCell ref="U139:U141"/>
    <mergeCell ref="W139:W145"/>
    <mergeCell ref="AA139:AA145"/>
    <mergeCell ref="AC139:AC141"/>
    <mergeCell ref="V141:V143"/>
    <mergeCell ref="AB141:AB143"/>
    <mergeCell ref="U142:U144"/>
    <mergeCell ref="AC142:AC144"/>
    <mergeCell ref="U146:U147"/>
    <mergeCell ref="W146:W152"/>
    <mergeCell ref="AA146:AA152"/>
    <mergeCell ref="AC146:AC147"/>
    <mergeCell ref="V148:V150"/>
    <mergeCell ref="AB148:AB150"/>
    <mergeCell ref="U149:U150"/>
    <mergeCell ref="AC149:AC150"/>
    <mergeCell ref="W125:W131"/>
    <mergeCell ref="AA125:AA131"/>
    <mergeCell ref="U127:U129"/>
    <mergeCell ref="V127:V129"/>
    <mergeCell ref="AB127:AB129"/>
    <mergeCell ref="AC127:AC129"/>
    <mergeCell ref="W132:W138"/>
    <mergeCell ref="AA132:AA138"/>
    <mergeCell ref="U134:U136"/>
    <mergeCell ref="V134:V136"/>
    <mergeCell ref="AB134:AB136"/>
    <mergeCell ref="AC134:AC136"/>
    <mergeCell ref="W111:W117"/>
    <mergeCell ref="AA111:AA117"/>
    <mergeCell ref="U113:U115"/>
    <mergeCell ref="V113:V115"/>
    <mergeCell ref="AB113:AB115"/>
    <mergeCell ref="AC113:AC115"/>
    <mergeCell ref="U116:U117"/>
    <mergeCell ref="AC116:AC117"/>
    <mergeCell ref="U123:V124"/>
    <mergeCell ref="W123:X123"/>
    <mergeCell ref="Z123:AA123"/>
    <mergeCell ref="AB123:AC124"/>
    <mergeCell ref="W124:X124"/>
    <mergeCell ref="Z124:AA124"/>
    <mergeCell ref="U97:U99"/>
    <mergeCell ref="W97:W103"/>
    <mergeCell ref="AA97:AA103"/>
    <mergeCell ref="AC97:AC99"/>
    <mergeCell ref="V99:V101"/>
    <mergeCell ref="AB99:AB101"/>
    <mergeCell ref="U100:U102"/>
    <mergeCell ref="AC100:AC102"/>
    <mergeCell ref="U104:U105"/>
    <mergeCell ref="W104:W110"/>
    <mergeCell ref="AA104:AA110"/>
    <mergeCell ref="AC104:AC105"/>
    <mergeCell ref="V106:V108"/>
    <mergeCell ref="AB106:AB108"/>
    <mergeCell ref="U107:U108"/>
    <mergeCell ref="AC107:AC108"/>
    <mergeCell ref="W83:W89"/>
    <mergeCell ref="AA83:AA89"/>
    <mergeCell ref="U85:U87"/>
    <mergeCell ref="V85:V87"/>
    <mergeCell ref="AB85:AB87"/>
    <mergeCell ref="AC85:AC87"/>
    <mergeCell ref="W90:W96"/>
    <mergeCell ref="AA90:AA96"/>
    <mergeCell ref="U92:U94"/>
    <mergeCell ref="V92:V94"/>
    <mergeCell ref="AB92:AB94"/>
    <mergeCell ref="AC92:AC94"/>
    <mergeCell ref="W73:W79"/>
    <mergeCell ref="AA73:AA79"/>
    <mergeCell ref="U75:U77"/>
    <mergeCell ref="V75:V77"/>
    <mergeCell ref="AB75:AB77"/>
    <mergeCell ref="AC75:AC77"/>
    <mergeCell ref="U78:U79"/>
    <mergeCell ref="AC78:AC79"/>
    <mergeCell ref="U81:V82"/>
    <mergeCell ref="W81:X81"/>
    <mergeCell ref="Z81:AA81"/>
    <mergeCell ref="AB81:AC82"/>
    <mergeCell ref="W82:X82"/>
    <mergeCell ref="Z82:AA82"/>
    <mergeCell ref="U59:U61"/>
    <mergeCell ref="W59:W65"/>
    <mergeCell ref="AA59:AA65"/>
    <mergeCell ref="AC59:AC61"/>
    <mergeCell ref="V61:V63"/>
    <mergeCell ref="AB61:AB63"/>
    <mergeCell ref="U62:U64"/>
    <mergeCell ref="AC62:AC64"/>
    <mergeCell ref="U66:U67"/>
    <mergeCell ref="W66:W72"/>
    <mergeCell ref="AA66:AA72"/>
    <mergeCell ref="AC66:AC67"/>
    <mergeCell ref="V68:V70"/>
    <mergeCell ref="AB68:AB70"/>
    <mergeCell ref="U69:U70"/>
    <mergeCell ref="AC69:AC70"/>
    <mergeCell ref="W45:W51"/>
    <mergeCell ref="AA45:AA51"/>
    <mergeCell ref="U47:U49"/>
    <mergeCell ref="V47:V49"/>
    <mergeCell ref="AB47:AB49"/>
    <mergeCell ref="AC47:AC49"/>
    <mergeCell ref="W52:W58"/>
    <mergeCell ref="AA52:AA58"/>
    <mergeCell ref="U54:U56"/>
    <mergeCell ref="V54:V56"/>
    <mergeCell ref="AB54:AB56"/>
    <mergeCell ref="AC54:AC56"/>
    <mergeCell ref="AB30:AB32"/>
    <mergeCell ref="AC31:AC32"/>
    <mergeCell ref="AB37:AB39"/>
    <mergeCell ref="AC40:AC41"/>
    <mergeCell ref="W5:X5"/>
    <mergeCell ref="Z5:AA5"/>
    <mergeCell ref="U43:V44"/>
    <mergeCell ref="W43:X43"/>
    <mergeCell ref="Z43:AA43"/>
    <mergeCell ref="AB43:AC44"/>
    <mergeCell ref="W44:X44"/>
    <mergeCell ref="Z44:AA44"/>
    <mergeCell ref="U37:U39"/>
    <mergeCell ref="V37:V39"/>
    <mergeCell ref="U40:U41"/>
    <mergeCell ref="AC9:AC11"/>
    <mergeCell ref="AC16:AC18"/>
    <mergeCell ref="AC37:AC39"/>
    <mergeCell ref="AB5:AC6"/>
    <mergeCell ref="AB9:AB11"/>
    <mergeCell ref="AB16:AB18"/>
    <mergeCell ref="AC21:AC23"/>
    <mergeCell ref="AB23:AB25"/>
    <mergeCell ref="AC24:AC26"/>
    <mergeCell ref="AC28:AC29"/>
    <mergeCell ref="U9:U11"/>
    <mergeCell ref="V9:V11"/>
    <mergeCell ref="U16:U18"/>
    <mergeCell ref="V16:V18"/>
    <mergeCell ref="U21:U23"/>
    <mergeCell ref="V23:V25"/>
    <mergeCell ref="U24:U26"/>
    <mergeCell ref="U28:U29"/>
    <mergeCell ref="V30:V32"/>
    <mergeCell ref="U31:U32"/>
    <mergeCell ref="E6:F6"/>
    <mergeCell ref="H6:I6"/>
    <mergeCell ref="N6:O6"/>
    <mergeCell ref="Q6:R6"/>
    <mergeCell ref="C2:AC2"/>
    <mergeCell ref="C3:AC3"/>
    <mergeCell ref="C5:D6"/>
    <mergeCell ref="E5:F5"/>
    <mergeCell ref="H5:I5"/>
    <mergeCell ref="J5:K6"/>
    <mergeCell ref="L5:M6"/>
    <mergeCell ref="N5:O5"/>
    <mergeCell ref="Q5:R5"/>
    <mergeCell ref="S5:T6"/>
    <mergeCell ref="U5:V6"/>
    <mergeCell ref="E14:E20"/>
    <mergeCell ref="I14:I20"/>
    <mergeCell ref="N14:N20"/>
    <mergeCell ref="D16:D18"/>
    <mergeCell ref="J16:J18"/>
    <mergeCell ref="M16:M18"/>
    <mergeCell ref="R7:R13"/>
    <mergeCell ref="S9:S11"/>
    <mergeCell ref="E7:E13"/>
    <mergeCell ref="I7:I13"/>
    <mergeCell ref="N7:N13"/>
    <mergeCell ref="D9:D11"/>
    <mergeCell ref="J9:J11"/>
    <mergeCell ref="M9:M11"/>
    <mergeCell ref="M30:M32"/>
    <mergeCell ref="S30:S32"/>
    <mergeCell ref="N28:N34"/>
    <mergeCell ref="R28:R34"/>
    <mergeCell ref="R14:R20"/>
    <mergeCell ref="S16:S18"/>
    <mergeCell ref="T28:T29"/>
    <mergeCell ref="C28:C29"/>
    <mergeCell ref="E28:E34"/>
    <mergeCell ref="I28:I34"/>
    <mergeCell ref="K28:K29"/>
    <mergeCell ref="L28:L29"/>
    <mergeCell ref="C40:C41"/>
    <mergeCell ref="K40:K41"/>
    <mergeCell ref="L40:L41"/>
    <mergeCell ref="T40:T41"/>
    <mergeCell ref="N35:N41"/>
    <mergeCell ref="R35:R41"/>
    <mergeCell ref="S37:S39"/>
    <mergeCell ref="T37:T39"/>
    <mergeCell ref="T31:T32"/>
    <mergeCell ref="C21:C23"/>
    <mergeCell ref="C37:C39"/>
    <mergeCell ref="D37:D39"/>
    <mergeCell ref="J37:J39"/>
    <mergeCell ref="K37:K39"/>
    <mergeCell ref="L37:L39"/>
    <mergeCell ref="M37:M39"/>
    <mergeCell ref="E35:E41"/>
    <mergeCell ref="I35:I41"/>
    <mergeCell ref="C31:C32"/>
    <mergeCell ref="K31:K32"/>
    <mergeCell ref="L31:L32"/>
    <mergeCell ref="D30:D32"/>
    <mergeCell ref="J30:J32"/>
    <mergeCell ref="K24:K26"/>
    <mergeCell ref="M23:M25"/>
    <mergeCell ref="Q43:R43"/>
    <mergeCell ref="S43:T44"/>
    <mergeCell ref="Q44:R44"/>
    <mergeCell ref="C43:D44"/>
    <mergeCell ref="E43:F43"/>
    <mergeCell ref="H43:I43"/>
    <mergeCell ref="J43:K44"/>
    <mergeCell ref="L43:M44"/>
    <mergeCell ref="N43:O43"/>
    <mergeCell ref="E44:F44"/>
    <mergeCell ref="H44:I44"/>
    <mergeCell ref="N44:O44"/>
    <mergeCell ref="R45:R51"/>
    <mergeCell ref="S47:S49"/>
    <mergeCell ref="T47:T49"/>
    <mergeCell ref="E45:E51"/>
    <mergeCell ref="I45:I51"/>
    <mergeCell ref="N45:N51"/>
    <mergeCell ref="D47:D49"/>
    <mergeCell ref="J47:J49"/>
    <mergeCell ref="M47:M49"/>
    <mergeCell ref="L47:L49"/>
    <mergeCell ref="R59:R65"/>
    <mergeCell ref="S61:S63"/>
    <mergeCell ref="E59:E65"/>
    <mergeCell ref="I59:I65"/>
    <mergeCell ref="N59:N65"/>
    <mergeCell ref="D61:D63"/>
    <mergeCell ref="J61:J63"/>
    <mergeCell ref="M61:M63"/>
    <mergeCell ref="R52:R58"/>
    <mergeCell ref="S54:S56"/>
    <mergeCell ref="E52:E58"/>
    <mergeCell ref="I52:I58"/>
    <mergeCell ref="N52:N58"/>
    <mergeCell ref="D54:D56"/>
    <mergeCell ref="J54:J56"/>
    <mergeCell ref="M54:M56"/>
    <mergeCell ref="K54:K56"/>
    <mergeCell ref="L59:L61"/>
    <mergeCell ref="T69:T70"/>
    <mergeCell ref="D68:D70"/>
    <mergeCell ref="J68:J70"/>
    <mergeCell ref="M68:M70"/>
    <mergeCell ref="S68:S70"/>
    <mergeCell ref="N66:N72"/>
    <mergeCell ref="R66:R72"/>
    <mergeCell ref="T66:T67"/>
    <mergeCell ref="C66:C67"/>
    <mergeCell ref="E66:E72"/>
    <mergeCell ref="I66:I72"/>
    <mergeCell ref="K66:K67"/>
    <mergeCell ref="L66:L67"/>
    <mergeCell ref="E82:F82"/>
    <mergeCell ref="H82:I82"/>
    <mergeCell ref="N82:O82"/>
    <mergeCell ref="C78:C79"/>
    <mergeCell ref="K78:K79"/>
    <mergeCell ref="L78:L79"/>
    <mergeCell ref="T78:T79"/>
    <mergeCell ref="K47:K49"/>
    <mergeCell ref="C75:C77"/>
    <mergeCell ref="D75:D77"/>
    <mergeCell ref="J75:J77"/>
    <mergeCell ref="K75:K77"/>
    <mergeCell ref="L75:L77"/>
    <mergeCell ref="M75:M77"/>
    <mergeCell ref="E73:E79"/>
    <mergeCell ref="I73:I79"/>
    <mergeCell ref="N73:N79"/>
    <mergeCell ref="R73:R79"/>
    <mergeCell ref="S75:S77"/>
    <mergeCell ref="T75:T77"/>
    <mergeCell ref="C69:C70"/>
    <mergeCell ref="K69:K70"/>
    <mergeCell ref="L69:L70"/>
    <mergeCell ref="K59:K61"/>
    <mergeCell ref="N123:O123"/>
    <mergeCell ref="Q123:R123"/>
    <mergeCell ref="S123:T124"/>
    <mergeCell ref="C104:C105"/>
    <mergeCell ref="E104:E110"/>
    <mergeCell ref="I104:I110"/>
    <mergeCell ref="K104:K105"/>
    <mergeCell ref="L104:L105"/>
    <mergeCell ref="L107:L108"/>
    <mergeCell ref="T113:T115"/>
    <mergeCell ref="C107:C108"/>
    <mergeCell ref="K107:K108"/>
    <mergeCell ref="J113:J115"/>
    <mergeCell ref="K113:K115"/>
    <mergeCell ref="L113:L115"/>
    <mergeCell ref="M113:M115"/>
    <mergeCell ref="E111:E117"/>
    <mergeCell ref="I111:I117"/>
    <mergeCell ref="N111:N117"/>
    <mergeCell ref="R111:R117"/>
    <mergeCell ref="S113:S115"/>
    <mergeCell ref="N83:N89"/>
    <mergeCell ref="D85:D87"/>
    <mergeCell ref="T107:T108"/>
    <mergeCell ref="D106:D108"/>
    <mergeCell ref="J106:J108"/>
    <mergeCell ref="M106:M108"/>
    <mergeCell ref="S106:S108"/>
    <mergeCell ref="N104:N110"/>
    <mergeCell ref="R104:R110"/>
    <mergeCell ref="T104:T105"/>
    <mergeCell ref="R97:R103"/>
    <mergeCell ref="S99:S101"/>
    <mergeCell ref="E97:E103"/>
    <mergeCell ref="I97:I103"/>
    <mergeCell ref="N97:N103"/>
    <mergeCell ref="D99:D101"/>
    <mergeCell ref="J99:J101"/>
    <mergeCell ref="M99:M101"/>
    <mergeCell ref="R90:R96"/>
    <mergeCell ref="J85:J87"/>
    <mergeCell ref="M85:M87"/>
    <mergeCell ref="C134:C136"/>
    <mergeCell ref="R125:R131"/>
    <mergeCell ref="S127:S129"/>
    <mergeCell ref="E125:E131"/>
    <mergeCell ref="I125:I131"/>
    <mergeCell ref="N125:N131"/>
    <mergeCell ref="D127:D129"/>
    <mergeCell ref="J127:J129"/>
    <mergeCell ref="M127:M129"/>
    <mergeCell ref="C127:C129"/>
    <mergeCell ref="K127:K129"/>
    <mergeCell ref="L127:L129"/>
    <mergeCell ref="R139:R145"/>
    <mergeCell ref="S141:S143"/>
    <mergeCell ref="E139:E145"/>
    <mergeCell ref="I139:I145"/>
    <mergeCell ref="N139:N145"/>
    <mergeCell ref="D141:D143"/>
    <mergeCell ref="J141:J143"/>
    <mergeCell ref="M141:M143"/>
    <mergeCell ref="R132:R138"/>
    <mergeCell ref="S134:S136"/>
    <mergeCell ref="E132:E138"/>
    <mergeCell ref="I132:I138"/>
    <mergeCell ref="N132:N138"/>
    <mergeCell ref="D134:D136"/>
    <mergeCell ref="J134:J136"/>
    <mergeCell ref="M134:M136"/>
    <mergeCell ref="C149:C150"/>
    <mergeCell ref="K149:K150"/>
    <mergeCell ref="L149:L150"/>
    <mergeCell ref="T149:T150"/>
    <mergeCell ref="D148:D150"/>
    <mergeCell ref="J148:J150"/>
    <mergeCell ref="M148:M150"/>
    <mergeCell ref="S148:S150"/>
    <mergeCell ref="N146:N152"/>
    <mergeCell ref="R146:R152"/>
    <mergeCell ref="T146:T147"/>
    <mergeCell ref="C146:C147"/>
    <mergeCell ref="E146:E152"/>
    <mergeCell ref="I146:I152"/>
    <mergeCell ref="K146:K147"/>
    <mergeCell ref="L146:L147"/>
    <mergeCell ref="C158:C159"/>
    <mergeCell ref="K158:K159"/>
    <mergeCell ref="L158:L159"/>
    <mergeCell ref="T158:T159"/>
    <mergeCell ref="C155:C157"/>
    <mergeCell ref="D155:D157"/>
    <mergeCell ref="J155:J157"/>
    <mergeCell ref="K155:K157"/>
    <mergeCell ref="L155:L157"/>
    <mergeCell ref="M155:M157"/>
    <mergeCell ref="E153:E159"/>
    <mergeCell ref="I153:I159"/>
    <mergeCell ref="N153:N159"/>
    <mergeCell ref="R153:R159"/>
    <mergeCell ref="S155:S157"/>
    <mergeCell ref="T155:T157"/>
    <mergeCell ref="S161:T162"/>
    <mergeCell ref="Q162:R162"/>
    <mergeCell ref="C161:D162"/>
    <mergeCell ref="E161:F161"/>
    <mergeCell ref="H161:I161"/>
    <mergeCell ref="J161:K162"/>
    <mergeCell ref="L161:M162"/>
    <mergeCell ref="N161:O161"/>
    <mergeCell ref="E162:F162"/>
    <mergeCell ref="H162:I162"/>
    <mergeCell ref="N162:O162"/>
    <mergeCell ref="C184:C185"/>
    <mergeCell ref="E184:E190"/>
    <mergeCell ref="I184:I190"/>
    <mergeCell ref="K184:K185"/>
    <mergeCell ref="L184:L185"/>
    <mergeCell ref="R177:R183"/>
    <mergeCell ref="S179:S181"/>
    <mergeCell ref="E177:E183"/>
    <mergeCell ref="I177:I183"/>
    <mergeCell ref="N177:N183"/>
    <mergeCell ref="D179:D181"/>
    <mergeCell ref="J179:J181"/>
    <mergeCell ref="M179:M181"/>
    <mergeCell ref="L187:L188"/>
    <mergeCell ref="C180:C182"/>
    <mergeCell ref="K180:K182"/>
    <mergeCell ref="L180:L182"/>
    <mergeCell ref="T187:T188"/>
    <mergeCell ref="D186:D188"/>
    <mergeCell ref="J186:J188"/>
    <mergeCell ref="M186:M188"/>
    <mergeCell ref="S186:S188"/>
    <mergeCell ref="N184:N190"/>
    <mergeCell ref="R184:R190"/>
    <mergeCell ref="T184:T185"/>
    <mergeCell ref="C47:C49"/>
    <mergeCell ref="C54:C56"/>
    <mergeCell ref="C62:C64"/>
    <mergeCell ref="C119:AC119"/>
    <mergeCell ref="C187:C188"/>
    <mergeCell ref="K187:K188"/>
    <mergeCell ref="K62:K64"/>
    <mergeCell ref="L62:L64"/>
    <mergeCell ref="T62:T64"/>
    <mergeCell ref="C85:C87"/>
    <mergeCell ref="K85:K87"/>
    <mergeCell ref="L85:L87"/>
    <mergeCell ref="T85:T87"/>
    <mergeCell ref="L54:L56"/>
    <mergeCell ref="T54:T56"/>
    <mergeCell ref="C59:C61"/>
    <mergeCell ref="C196:C197"/>
    <mergeCell ref="K196:K197"/>
    <mergeCell ref="L196:L197"/>
    <mergeCell ref="T196:T197"/>
    <mergeCell ref="C193:C195"/>
    <mergeCell ref="D193:D195"/>
    <mergeCell ref="J193:J195"/>
    <mergeCell ref="K193:K195"/>
    <mergeCell ref="L193:L195"/>
    <mergeCell ref="M193:M195"/>
    <mergeCell ref="E191:E197"/>
    <mergeCell ref="I191:I197"/>
    <mergeCell ref="N191:N197"/>
    <mergeCell ref="R191:R197"/>
    <mergeCell ref="S193:S195"/>
    <mergeCell ref="T193:T195"/>
    <mergeCell ref="T59:T61"/>
    <mergeCell ref="R83:R89"/>
    <mergeCell ref="S85:S87"/>
    <mergeCell ref="L21:L23"/>
    <mergeCell ref="L24:L26"/>
    <mergeCell ref="T21:T23"/>
    <mergeCell ref="T24:T26"/>
    <mergeCell ref="C24:C26"/>
    <mergeCell ref="C9:C11"/>
    <mergeCell ref="K9:K11"/>
    <mergeCell ref="L9:L11"/>
    <mergeCell ref="T9:T11"/>
    <mergeCell ref="C16:C18"/>
    <mergeCell ref="K16:K18"/>
    <mergeCell ref="L16:L18"/>
    <mergeCell ref="T16:T18"/>
    <mergeCell ref="K21:K23"/>
    <mergeCell ref="R21:R27"/>
    <mergeCell ref="S23:S25"/>
    <mergeCell ref="E21:E27"/>
    <mergeCell ref="I21:I27"/>
    <mergeCell ref="N21:N27"/>
    <mergeCell ref="D23:D25"/>
    <mergeCell ref="J23:J25"/>
    <mergeCell ref="Q81:R81"/>
    <mergeCell ref="S81:T82"/>
    <mergeCell ref="Q82:R82"/>
    <mergeCell ref="C100:C102"/>
    <mergeCell ref="K100:K102"/>
    <mergeCell ref="L100:L102"/>
    <mergeCell ref="T100:T102"/>
    <mergeCell ref="C92:C94"/>
    <mergeCell ref="S92:S94"/>
    <mergeCell ref="E90:E96"/>
    <mergeCell ref="I90:I96"/>
    <mergeCell ref="N90:N96"/>
    <mergeCell ref="D92:D94"/>
    <mergeCell ref="J92:J94"/>
    <mergeCell ref="M92:M94"/>
    <mergeCell ref="K92:K94"/>
    <mergeCell ref="C81:D82"/>
    <mergeCell ref="E81:F81"/>
    <mergeCell ref="H81:I81"/>
    <mergeCell ref="J81:K82"/>
    <mergeCell ref="L81:M82"/>
    <mergeCell ref="N81:O81"/>
    <mergeCell ref="E83:E89"/>
    <mergeCell ref="I83:I89"/>
    <mergeCell ref="T127:T129"/>
    <mergeCell ref="L92:L94"/>
    <mergeCell ref="T92:T94"/>
    <mergeCell ref="C97:C99"/>
    <mergeCell ref="K97:K99"/>
    <mergeCell ref="L97:L99"/>
    <mergeCell ref="T97:T99"/>
    <mergeCell ref="E124:F124"/>
    <mergeCell ref="H124:I124"/>
    <mergeCell ref="N124:O124"/>
    <mergeCell ref="Q124:R124"/>
    <mergeCell ref="C120:AC120"/>
    <mergeCell ref="C121:AC121"/>
    <mergeCell ref="C123:D124"/>
    <mergeCell ref="E123:F123"/>
    <mergeCell ref="H123:I123"/>
    <mergeCell ref="J123:K124"/>
    <mergeCell ref="C116:C117"/>
    <mergeCell ref="K116:K117"/>
    <mergeCell ref="L116:L117"/>
    <mergeCell ref="T116:T117"/>
    <mergeCell ref="C113:C115"/>
    <mergeCell ref="D113:D115"/>
    <mergeCell ref="L123:M124"/>
    <mergeCell ref="C142:C144"/>
    <mergeCell ref="K142:K144"/>
    <mergeCell ref="L142:L144"/>
    <mergeCell ref="T142:T144"/>
    <mergeCell ref="C165:C167"/>
    <mergeCell ref="K165:K167"/>
    <mergeCell ref="L165:L167"/>
    <mergeCell ref="T165:T167"/>
    <mergeCell ref="K134:K136"/>
    <mergeCell ref="L134:L136"/>
    <mergeCell ref="T134:T136"/>
    <mergeCell ref="C139:C141"/>
    <mergeCell ref="K139:K141"/>
    <mergeCell ref="L139:L141"/>
    <mergeCell ref="T139:T141"/>
    <mergeCell ref="R163:R169"/>
    <mergeCell ref="S165:S167"/>
    <mergeCell ref="E163:E169"/>
    <mergeCell ref="I163:I169"/>
    <mergeCell ref="N163:N169"/>
    <mergeCell ref="D165:D167"/>
    <mergeCell ref="J165:J167"/>
    <mergeCell ref="M165:M167"/>
    <mergeCell ref="Q161:R161"/>
    <mergeCell ref="T180:T182"/>
    <mergeCell ref="K172:K174"/>
    <mergeCell ref="L172:L174"/>
    <mergeCell ref="T172:T174"/>
    <mergeCell ref="C177:C179"/>
    <mergeCell ref="K177:K179"/>
    <mergeCell ref="L177:L179"/>
    <mergeCell ref="T177:T179"/>
    <mergeCell ref="R170:R176"/>
    <mergeCell ref="S172:S174"/>
    <mergeCell ref="E170:E176"/>
    <mergeCell ref="I170:I176"/>
    <mergeCell ref="N170:N176"/>
    <mergeCell ref="D172:D174"/>
    <mergeCell ref="J172:J174"/>
    <mergeCell ref="M172:M174"/>
    <mergeCell ref="C172:C174"/>
  </mergeCells>
  <phoneticPr fontId="2"/>
  <pageMargins left="0.7" right="0.7" top="0.75" bottom="0.75" header="0.3" footer="0.3"/>
  <pageSetup paperSize="9" scale="77" orientation="portrait" r:id="rId1"/>
  <rowBreaks count="1" manualBreakCount="1">
    <brk id="119" min="1" max="2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F2F2-C8B0-4D07-AAFF-2FF12CCEB460}">
  <sheetPr codeName="Sheet91">
    <tabColor theme="1"/>
  </sheetPr>
  <dimension ref="A1:BD264"/>
  <sheetViews>
    <sheetView zoomScale="115" zoomScaleNormal="115" workbookViewId="0"/>
  </sheetViews>
  <sheetFormatPr defaultRowHeight="13.5" x14ac:dyDescent="0.15"/>
  <cols>
    <col min="1" max="1" width="16.453125" style="141" customWidth="1"/>
    <col min="2" max="2" width="10.26953125" style="141" customWidth="1"/>
    <col min="3" max="49" width="1.7265625" style="141" customWidth="1"/>
    <col min="50" max="53" width="6.54296875" style="141" bestFit="1" customWidth="1"/>
    <col min="54" max="56" width="2.453125" style="141" bestFit="1" customWidth="1"/>
    <col min="57" max="256" width="8.7265625" style="141"/>
    <col min="257" max="257" width="16.453125" style="141" customWidth="1"/>
    <col min="258" max="258" width="10.26953125" style="141" customWidth="1"/>
    <col min="259" max="305" width="1.7265625" style="141" customWidth="1"/>
    <col min="306" max="309" width="6.54296875" style="141" bestFit="1" customWidth="1"/>
    <col min="310" max="312" width="2.453125" style="141" bestFit="1" customWidth="1"/>
    <col min="313" max="512" width="8.7265625" style="141"/>
    <col min="513" max="513" width="16.453125" style="141" customWidth="1"/>
    <col min="514" max="514" width="10.26953125" style="141" customWidth="1"/>
    <col min="515" max="561" width="1.7265625" style="141" customWidth="1"/>
    <col min="562" max="565" width="6.54296875" style="141" bestFit="1" customWidth="1"/>
    <col min="566" max="568" width="2.453125" style="141" bestFit="1" customWidth="1"/>
    <col min="569" max="768" width="8.7265625" style="141"/>
    <col min="769" max="769" width="16.453125" style="141" customWidth="1"/>
    <col min="770" max="770" width="10.26953125" style="141" customWidth="1"/>
    <col min="771" max="817" width="1.7265625" style="141" customWidth="1"/>
    <col min="818" max="821" width="6.54296875" style="141" bestFit="1" customWidth="1"/>
    <col min="822" max="824" width="2.453125" style="141" bestFit="1" customWidth="1"/>
    <col min="825" max="1024" width="8.7265625" style="141"/>
    <col min="1025" max="1025" width="16.453125" style="141" customWidth="1"/>
    <col min="1026" max="1026" width="10.26953125" style="141" customWidth="1"/>
    <col min="1027" max="1073" width="1.7265625" style="141" customWidth="1"/>
    <col min="1074" max="1077" width="6.54296875" style="141" bestFit="1" customWidth="1"/>
    <col min="1078" max="1080" width="2.453125" style="141" bestFit="1" customWidth="1"/>
    <col min="1081" max="1280" width="8.7265625" style="141"/>
    <col min="1281" max="1281" width="16.453125" style="141" customWidth="1"/>
    <col min="1282" max="1282" width="10.26953125" style="141" customWidth="1"/>
    <col min="1283" max="1329" width="1.7265625" style="141" customWidth="1"/>
    <col min="1330" max="1333" width="6.54296875" style="141" bestFit="1" customWidth="1"/>
    <col min="1334" max="1336" width="2.453125" style="141" bestFit="1" customWidth="1"/>
    <col min="1337" max="1536" width="8.7265625" style="141"/>
    <col min="1537" max="1537" width="16.453125" style="141" customWidth="1"/>
    <col min="1538" max="1538" width="10.26953125" style="141" customWidth="1"/>
    <col min="1539" max="1585" width="1.7265625" style="141" customWidth="1"/>
    <col min="1586" max="1589" width="6.54296875" style="141" bestFit="1" customWidth="1"/>
    <col min="1590" max="1592" width="2.453125" style="141" bestFit="1" customWidth="1"/>
    <col min="1593" max="1792" width="8.7265625" style="141"/>
    <col min="1793" max="1793" width="16.453125" style="141" customWidth="1"/>
    <col min="1794" max="1794" width="10.26953125" style="141" customWidth="1"/>
    <col min="1795" max="1841" width="1.7265625" style="141" customWidth="1"/>
    <col min="1842" max="1845" width="6.54296875" style="141" bestFit="1" customWidth="1"/>
    <col min="1846" max="1848" width="2.453125" style="141" bestFit="1" customWidth="1"/>
    <col min="1849" max="2048" width="8.7265625" style="141"/>
    <col min="2049" max="2049" width="16.453125" style="141" customWidth="1"/>
    <col min="2050" max="2050" width="10.26953125" style="141" customWidth="1"/>
    <col min="2051" max="2097" width="1.7265625" style="141" customWidth="1"/>
    <col min="2098" max="2101" width="6.54296875" style="141" bestFit="1" customWidth="1"/>
    <col min="2102" max="2104" width="2.453125" style="141" bestFit="1" customWidth="1"/>
    <col min="2105" max="2304" width="8.7265625" style="141"/>
    <col min="2305" max="2305" width="16.453125" style="141" customWidth="1"/>
    <col min="2306" max="2306" width="10.26953125" style="141" customWidth="1"/>
    <col min="2307" max="2353" width="1.7265625" style="141" customWidth="1"/>
    <col min="2354" max="2357" width="6.54296875" style="141" bestFit="1" customWidth="1"/>
    <col min="2358" max="2360" width="2.453125" style="141" bestFit="1" customWidth="1"/>
    <col min="2361" max="2560" width="8.7265625" style="141"/>
    <col min="2561" max="2561" width="16.453125" style="141" customWidth="1"/>
    <col min="2562" max="2562" width="10.26953125" style="141" customWidth="1"/>
    <col min="2563" max="2609" width="1.7265625" style="141" customWidth="1"/>
    <col min="2610" max="2613" width="6.54296875" style="141" bestFit="1" customWidth="1"/>
    <col min="2614" max="2616" width="2.453125" style="141" bestFit="1" customWidth="1"/>
    <col min="2617" max="2816" width="8.7265625" style="141"/>
    <col min="2817" max="2817" width="16.453125" style="141" customWidth="1"/>
    <col min="2818" max="2818" width="10.26953125" style="141" customWidth="1"/>
    <col min="2819" max="2865" width="1.7265625" style="141" customWidth="1"/>
    <col min="2866" max="2869" width="6.54296875" style="141" bestFit="1" customWidth="1"/>
    <col min="2870" max="2872" width="2.453125" style="141" bestFit="1" customWidth="1"/>
    <col min="2873" max="3072" width="8.7265625" style="141"/>
    <col min="3073" max="3073" width="16.453125" style="141" customWidth="1"/>
    <col min="3074" max="3074" width="10.26953125" style="141" customWidth="1"/>
    <col min="3075" max="3121" width="1.7265625" style="141" customWidth="1"/>
    <col min="3122" max="3125" width="6.54296875" style="141" bestFit="1" customWidth="1"/>
    <col min="3126" max="3128" width="2.453125" style="141" bestFit="1" customWidth="1"/>
    <col min="3129" max="3328" width="8.7265625" style="141"/>
    <col min="3329" max="3329" width="16.453125" style="141" customWidth="1"/>
    <col min="3330" max="3330" width="10.26953125" style="141" customWidth="1"/>
    <col min="3331" max="3377" width="1.7265625" style="141" customWidth="1"/>
    <col min="3378" max="3381" width="6.54296875" style="141" bestFit="1" customWidth="1"/>
    <col min="3382" max="3384" width="2.453125" style="141" bestFit="1" customWidth="1"/>
    <col min="3385" max="3584" width="8.7265625" style="141"/>
    <col min="3585" max="3585" width="16.453125" style="141" customWidth="1"/>
    <col min="3586" max="3586" width="10.26953125" style="141" customWidth="1"/>
    <col min="3587" max="3633" width="1.7265625" style="141" customWidth="1"/>
    <col min="3634" max="3637" width="6.54296875" style="141" bestFit="1" customWidth="1"/>
    <col min="3638" max="3640" width="2.453125" style="141" bestFit="1" customWidth="1"/>
    <col min="3641" max="3840" width="8.7265625" style="141"/>
    <col min="3841" max="3841" width="16.453125" style="141" customWidth="1"/>
    <col min="3842" max="3842" width="10.26953125" style="141" customWidth="1"/>
    <col min="3843" max="3889" width="1.7265625" style="141" customWidth="1"/>
    <col min="3890" max="3893" width="6.54296875" style="141" bestFit="1" customWidth="1"/>
    <col min="3894" max="3896" width="2.453125" style="141" bestFit="1" customWidth="1"/>
    <col min="3897" max="4096" width="8.7265625" style="141"/>
    <col min="4097" max="4097" width="16.453125" style="141" customWidth="1"/>
    <col min="4098" max="4098" width="10.26953125" style="141" customWidth="1"/>
    <col min="4099" max="4145" width="1.7265625" style="141" customWidth="1"/>
    <col min="4146" max="4149" width="6.54296875" style="141" bestFit="1" customWidth="1"/>
    <col min="4150" max="4152" width="2.453125" style="141" bestFit="1" customWidth="1"/>
    <col min="4153" max="4352" width="8.7265625" style="141"/>
    <col min="4353" max="4353" width="16.453125" style="141" customWidth="1"/>
    <col min="4354" max="4354" width="10.26953125" style="141" customWidth="1"/>
    <col min="4355" max="4401" width="1.7265625" style="141" customWidth="1"/>
    <col min="4402" max="4405" width="6.54296875" style="141" bestFit="1" customWidth="1"/>
    <col min="4406" max="4408" width="2.453125" style="141" bestFit="1" customWidth="1"/>
    <col min="4409" max="4608" width="8.7265625" style="141"/>
    <col min="4609" max="4609" width="16.453125" style="141" customWidth="1"/>
    <col min="4610" max="4610" width="10.26953125" style="141" customWidth="1"/>
    <col min="4611" max="4657" width="1.7265625" style="141" customWidth="1"/>
    <col min="4658" max="4661" width="6.54296875" style="141" bestFit="1" customWidth="1"/>
    <col min="4662" max="4664" width="2.453125" style="141" bestFit="1" customWidth="1"/>
    <col min="4665" max="4864" width="8.7265625" style="141"/>
    <col min="4865" max="4865" width="16.453125" style="141" customWidth="1"/>
    <col min="4866" max="4866" width="10.26953125" style="141" customWidth="1"/>
    <col min="4867" max="4913" width="1.7265625" style="141" customWidth="1"/>
    <col min="4914" max="4917" width="6.54296875" style="141" bestFit="1" customWidth="1"/>
    <col min="4918" max="4920" width="2.453125" style="141" bestFit="1" customWidth="1"/>
    <col min="4921" max="5120" width="8.7265625" style="141"/>
    <col min="5121" max="5121" width="16.453125" style="141" customWidth="1"/>
    <col min="5122" max="5122" width="10.26953125" style="141" customWidth="1"/>
    <col min="5123" max="5169" width="1.7265625" style="141" customWidth="1"/>
    <col min="5170" max="5173" width="6.54296875" style="141" bestFit="1" customWidth="1"/>
    <col min="5174" max="5176" width="2.453125" style="141" bestFit="1" customWidth="1"/>
    <col min="5177" max="5376" width="8.7265625" style="141"/>
    <col min="5377" max="5377" width="16.453125" style="141" customWidth="1"/>
    <col min="5378" max="5378" width="10.26953125" style="141" customWidth="1"/>
    <col min="5379" max="5425" width="1.7265625" style="141" customWidth="1"/>
    <col min="5426" max="5429" width="6.54296875" style="141" bestFit="1" customWidth="1"/>
    <col min="5430" max="5432" width="2.453125" style="141" bestFit="1" customWidth="1"/>
    <col min="5433" max="5632" width="8.7265625" style="141"/>
    <col min="5633" max="5633" width="16.453125" style="141" customWidth="1"/>
    <col min="5634" max="5634" width="10.26953125" style="141" customWidth="1"/>
    <col min="5635" max="5681" width="1.7265625" style="141" customWidth="1"/>
    <col min="5682" max="5685" width="6.54296875" style="141" bestFit="1" customWidth="1"/>
    <col min="5686" max="5688" width="2.453125" style="141" bestFit="1" customWidth="1"/>
    <col min="5689" max="5888" width="8.7265625" style="141"/>
    <col min="5889" max="5889" width="16.453125" style="141" customWidth="1"/>
    <col min="5890" max="5890" width="10.26953125" style="141" customWidth="1"/>
    <col min="5891" max="5937" width="1.7265625" style="141" customWidth="1"/>
    <col min="5938" max="5941" width="6.54296875" style="141" bestFit="1" customWidth="1"/>
    <col min="5942" max="5944" width="2.453125" style="141" bestFit="1" customWidth="1"/>
    <col min="5945" max="6144" width="8.7265625" style="141"/>
    <col min="6145" max="6145" width="16.453125" style="141" customWidth="1"/>
    <col min="6146" max="6146" width="10.26953125" style="141" customWidth="1"/>
    <col min="6147" max="6193" width="1.7265625" style="141" customWidth="1"/>
    <col min="6194" max="6197" width="6.54296875" style="141" bestFit="1" customWidth="1"/>
    <col min="6198" max="6200" width="2.453125" style="141" bestFit="1" customWidth="1"/>
    <col min="6201" max="6400" width="8.7265625" style="141"/>
    <col min="6401" max="6401" width="16.453125" style="141" customWidth="1"/>
    <col min="6402" max="6402" width="10.26953125" style="141" customWidth="1"/>
    <col min="6403" max="6449" width="1.7265625" style="141" customWidth="1"/>
    <col min="6450" max="6453" width="6.54296875" style="141" bestFit="1" customWidth="1"/>
    <col min="6454" max="6456" width="2.453125" style="141" bestFit="1" customWidth="1"/>
    <col min="6457" max="6656" width="8.7265625" style="141"/>
    <col min="6657" max="6657" width="16.453125" style="141" customWidth="1"/>
    <col min="6658" max="6658" width="10.26953125" style="141" customWidth="1"/>
    <col min="6659" max="6705" width="1.7265625" style="141" customWidth="1"/>
    <col min="6706" max="6709" width="6.54296875" style="141" bestFit="1" customWidth="1"/>
    <col min="6710" max="6712" width="2.453125" style="141" bestFit="1" customWidth="1"/>
    <col min="6713" max="6912" width="8.7265625" style="141"/>
    <col min="6913" max="6913" width="16.453125" style="141" customWidth="1"/>
    <col min="6914" max="6914" width="10.26953125" style="141" customWidth="1"/>
    <col min="6915" max="6961" width="1.7265625" style="141" customWidth="1"/>
    <col min="6962" max="6965" width="6.54296875" style="141" bestFit="1" customWidth="1"/>
    <col min="6966" max="6968" width="2.453125" style="141" bestFit="1" customWidth="1"/>
    <col min="6969" max="7168" width="8.7265625" style="141"/>
    <col min="7169" max="7169" width="16.453125" style="141" customWidth="1"/>
    <col min="7170" max="7170" width="10.26953125" style="141" customWidth="1"/>
    <col min="7171" max="7217" width="1.7265625" style="141" customWidth="1"/>
    <col min="7218" max="7221" width="6.54296875" style="141" bestFit="1" customWidth="1"/>
    <col min="7222" max="7224" width="2.453125" style="141" bestFit="1" customWidth="1"/>
    <col min="7225" max="7424" width="8.7265625" style="141"/>
    <col min="7425" max="7425" width="16.453125" style="141" customWidth="1"/>
    <col min="7426" max="7426" width="10.26953125" style="141" customWidth="1"/>
    <col min="7427" max="7473" width="1.7265625" style="141" customWidth="1"/>
    <col min="7474" max="7477" width="6.54296875" style="141" bestFit="1" customWidth="1"/>
    <col min="7478" max="7480" width="2.453125" style="141" bestFit="1" customWidth="1"/>
    <col min="7481" max="7680" width="8.7265625" style="141"/>
    <col min="7681" max="7681" width="16.453125" style="141" customWidth="1"/>
    <col min="7682" max="7682" width="10.26953125" style="141" customWidth="1"/>
    <col min="7683" max="7729" width="1.7265625" style="141" customWidth="1"/>
    <col min="7730" max="7733" width="6.54296875" style="141" bestFit="1" customWidth="1"/>
    <col min="7734" max="7736" width="2.453125" style="141" bestFit="1" customWidth="1"/>
    <col min="7737" max="7936" width="8.7265625" style="141"/>
    <col min="7937" max="7937" width="16.453125" style="141" customWidth="1"/>
    <col min="7938" max="7938" width="10.26953125" style="141" customWidth="1"/>
    <col min="7939" max="7985" width="1.7265625" style="141" customWidth="1"/>
    <col min="7986" max="7989" width="6.54296875" style="141" bestFit="1" customWidth="1"/>
    <col min="7990" max="7992" width="2.453125" style="141" bestFit="1" customWidth="1"/>
    <col min="7993" max="8192" width="8.7265625" style="141"/>
    <col min="8193" max="8193" width="16.453125" style="141" customWidth="1"/>
    <col min="8194" max="8194" width="10.26953125" style="141" customWidth="1"/>
    <col min="8195" max="8241" width="1.7265625" style="141" customWidth="1"/>
    <col min="8242" max="8245" width="6.54296875" style="141" bestFit="1" customWidth="1"/>
    <col min="8246" max="8248" width="2.453125" style="141" bestFit="1" customWidth="1"/>
    <col min="8249" max="8448" width="8.7265625" style="141"/>
    <col min="8449" max="8449" width="16.453125" style="141" customWidth="1"/>
    <col min="8450" max="8450" width="10.26953125" style="141" customWidth="1"/>
    <col min="8451" max="8497" width="1.7265625" style="141" customWidth="1"/>
    <col min="8498" max="8501" width="6.54296875" style="141" bestFit="1" customWidth="1"/>
    <col min="8502" max="8504" width="2.453125" style="141" bestFit="1" customWidth="1"/>
    <col min="8505" max="8704" width="8.7265625" style="141"/>
    <col min="8705" max="8705" width="16.453125" style="141" customWidth="1"/>
    <col min="8706" max="8706" width="10.26953125" style="141" customWidth="1"/>
    <col min="8707" max="8753" width="1.7265625" style="141" customWidth="1"/>
    <col min="8754" max="8757" width="6.54296875" style="141" bestFit="1" customWidth="1"/>
    <col min="8758" max="8760" width="2.453125" style="141" bestFit="1" customWidth="1"/>
    <col min="8761" max="8960" width="8.7265625" style="141"/>
    <col min="8961" max="8961" width="16.453125" style="141" customWidth="1"/>
    <col min="8962" max="8962" width="10.26953125" style="141" customWidth="1"/>
    <col min="8963" max="9009" width="1.7265625" style="141" customWidth="1"/>
    <col min="9010" max="9013" width="6.54296875" style="141" bestFit="1" customWidth="1"/>
    <col min="9014" max="9016" width="2.453125" style="141" bestFit="1" customWidth="1"/>
    <col min="9017" max="9216" width="8.7265625" style="141"/>
    <col min="9217" max="9217" width="16.453125" style="141" customWidth="1"/>
    <col min="9218" max="9218" width="10.26953125" style="141" customWidth="1"/>
    <col min="9219" max="9265" width="1.7265625" style="141" customWidth="1"/>
    <col min="9266" max="9269" width="6.54296875" style="141" bestFit="1" customWidth="1"/>
    <col min="9270" max="9272" width="2.453125" style="141" bestFit="1" customWidth="1"/>
    <col min="9273" max="9472" width="8.7265625" style="141"/>
    <col min="9473" max="9473" width="16.453125" style="141" customWidth="1"/>
    <col min="9474" max="9474" width="10.26953125" style="141" customWidth="1"/>
    <col min="9475" max="9521" width="1.7265625" style="141" customWidth="1"/>
    <col min="9522" max="9525" width="6.54296875" style="141" bestFit="1" customWidth="1"/>
    <col min="9526" max="9528" width="2.453125" style="141" bestFit="1" customWidth="1"/>
    <col min="9529" max="9728" width="8.7265625" style="141"/>
    <col min="9729" max="9729" width="16.453125" style="141" customWidth="1"/>
    <col min="9730" max="9730" width="10.26953125" style="141" customWidth="1"/>
    <col min="9731" max="9777" width="1.7265625" style="141" customWidth="1"/>
    <col min="9778" max="9781" width="6.54296875" style="141" bestFit="1" customWidth="1"/>
    <col min="9782" max="9784" width="2.453125" style="141" bestFit="1" customWidth="1"/>
    <col min="9785" max="9984" width="8.7265625" style="141"/>
    <col min="9985" max="9985" width="16.453125" style="141" customWidth="1"/>
    <col min="9986" max="9986" width="10.26953125" style="141" customWidth="1"/>
    <col min="9987" max="10033" width="1.7265625" style="141" customWidth="1"/>
    <col min="10034" max="10037" width="6.54296875" style="141" bestFit="1" customWidth="1"/>
    <col min="10038" max="10040" width="2.453125" style="141" bestFit="1" customWidth="1"/>
    <col min="10041" max="10240" width="8.7265625" style="141"/>
    <col min="10241" max="10241" width="16.453125" style="141" customWidth="1"/>
    <col min="10242" max="10242" width="10.26953125" style="141" customWidth="1"/>
    <col min="10243" max="10289" width="1.7265625" style="141" customWidth="1"/>
    <col min="10290" max="10293" width="6.54296875" style="141" bestFit="1" customWidth="1"/>
    <col min="10294" max="10296" width="2.453125" style="141" bestFit="1" customWidth="1"/>
    <col min="10297" max="10496" width="8.7265625" style="141"/>
    <col min="10497" max="10497" width="16.453125" style="141" customWidth="1"/>
    <col min="10498" max="10498" width="10.26953125" style="141" customWidth="1"/>
    <col min="10499" max="10545" width="1.7265625" style="141" customWidth="1"/>
    <col min="10546" max="10549" width="6.54296875" style="141" bestFit="1" customWidth="1"/>
    <col min="10550" max="10552" width="2.453125" style="141" bestFit="1" customWidth="1"/>
    <col min="10553" max="10752" width="8.7265625" style="141"/>
    <col min="10753" max="10753" width="16.453125" style="141" customWidth="1"/>
    <col min="10754" max="10754" width="10.26953125" style="141" customWidth="1"/>
    <col min="10755" max="10801" width="1.7265625" style="141" customWidth="1"/>
    <col min="10802" max="10805" width="6.54296875" style="141" bestFit="1" customWidth="1"/>
    <col min="10806" max="10808" width="2.453125" style="141" bestFit="1" customWidth="1"/>
    <col min="10809" max="11008" width="8.7265625" style="141"/>
    <col min="11009" max="11009" width="16.453125" style="141" customWidth="1"/>
    <col min="11010" max="11010" width="10.26953125" style="141" customWidth="1"/>
    <col min="11011" max="11057" width="1.7265625" style="141" customWidth="1"/>
    <col min="11058" max="11061" width="6.54296875" style="141" bestFit="1" customWidth="1"/>
    <col min="11062" max="11064" width="2.453125" style="141" bestFit="1" customWidth="1"/>
    <col min="11065" max="11264" width="8.7265625" style="141"/>
    <col min="11265" max="11265" width="16.453125" style="141" customWidth="1"/>
    <col min="11266" max="11266" width="10.26953125" style="141" customWidth="1"/>
    <col min="11267" max="11313" width="1.7265625" style="141" customWidth="1"/>
    <col min="11314" max="11317" width="6.54296875" style="141" bestFit="1" customWidth="1"/>
    <col min="11318" max="11320" width="2.453125" style="141" bestFit="1" customWidth="1"/>
    <col min="11321" max="11520" width="8.7265625" style="141"/>
    <col min="11521" max="11521" width="16.453125" style="141" customWidth="1"/>
    <col min="11522" max="11522" width="10.26953125" style="141" customWidth="1"/>
    <col min="11523" max="11569" width="1.7265625" style="141" customWidth="1"/>
    <col min="11570" max="11573" width="6.54296875" style="141" bestFit="1" customWidth="1"/>
    <col min="11574" max="11576" width="2.453125" style="141" bestFit="1" customWidth="1"/>
    <col min="11577" max="11776" width="8.7265625" style="141"/>
    <col min="11777" max="11777" width="16.453125" style="141" customWidth="1"/>
    <col min="11778" max="11778" width="10.26953125" style="141" customWidth="1"/>
    <col min="11779" max="11825" width="1.7265625" style="141" customWidth="1"/>
    <col min="11826" max="11829" width="6.54296875" style="141" bestFit="1" customWidth="1"/>
    <col min="11830" max="11832" width="2.453125" style="141" bestFit="1" customWidth="1"/>
    <col min="11833" max="12032" width="8.7265625" style="141"/>
    <col min="12033" max="12033" width="16.453125" style="141" customWidth="1"/>
    <col min="12034" max="12034" width="10.26953125" style="141" customWidth="1"/>
    <col min="12035" max="12081" width="1.7265625" style="141" customWidth="1"/>
    <col min="12082" max="12085" width="6.54296875" style="141" bestFit="1" customWidth="1"/>
    <col min="12086" max="12088" width="2.453125" style="141" bestFit="1" customWidth="1"/>
    <col min="12089" max="12288" width="8.7265625" style="141"/>
    <col min="12289" max="12289" width="16.453125" style="141" customWidth="1"/>
    <col min="12290" max="12290" width="10.26953125" style="141" customWidth="1"/>
    <col min="12291" max="12337" width="1.7265625" style="141" customWidth="1"/>
    <col min="12338" max="12341" width="6.54296875" style="141" bestFit="1" customWidth="1"/>
    <col min="12342" max="12344" width="2.453125" style="141" bestFit="1" customWidth="1"/>
    <col min="12345" max="12544" width="8.7265625" style="141"/>
    <col min="12545" max="12545" width="16.453125" style="141" customWidth="1"/>
    <col min="12546" max="12546" width="10.26953125" style="141" customWidth="1"/>
    <col min="12547" max="12593" width="1.7265625" style="141" customWidth="1"/>
    <col min="12594" max="12597" width="6.54296875" style="141" bestFit="1" customWidth="1"/>
    <col min="12598" max="12600" width="2.453125" style="141" bestFit="1" customWidth="1"/>
    <col min="12601" max="12800" width="8.7265625" style="141"/>
    <col min="12801" max="12801" width="16.453125" style="141" customWidth="1"/>
    <col min="12802" max="12802" width="10.26953125" style="141" customWidth="1"/>
    <col min="12803" max="12849" width="1.7265625" style="141" customWidth="1"/>
    <col min="12850" max="12853" width="6.54296875" style="141" bestFit="1" customWidth="1"/>
    <col min="12854" max="12856" width="2.453125" style="141" bestFit="1" customWidth="1"/>
    <col min="12857" max="13056" width="8.7265625" style="141"/>
    <col min="13057" max="13057" width="16.453125" style="141" customWidth="1"/>
    <col min="13058" max="13058" width="10.26953125" style="141" customWidth="1"/>
    <col min="13059" max="13105" width="1.7265625" style="141" customWidth="1"/>
    <col min="13106" max="13109" width="6.54296875" style="141" bestFit="1" customWidth="1"/>
    <col min="13110" max="13112" width="2.453125" style="141" bestFit="1" customWidth="1"/>
    <col min="13113" max="13312" width="8.7265625" style="141"/>
    <col min="13313" max="13313" width="16.453125" style="141" customWidth="1"/>
    <col min="13314" max="13314" width="10.26953125" style="141" customWidth="1"/>
    <col min="13315" max="13361" width="1.7265625" style="141" customWidth="1"/>
    <col min="13362" max="13365" width="6.54296875" style="141" bestFit="1" customWidth="1"/>
    <col min="13366" max="13368" width="2.453125" style="141" bestFit="1" customWidth="1"/>
    <col min="13369" max="13568" width="8.7265625" style="141"/>
    <col min="13569" max="13569" width="16.453125" style="141" customWidth="1"/>
    <col min="13570" max="13570" width="10.26953125" style="141" customWidth="1"/>
    <col min="13571" max="13617" width="1.7265625" style="141" customWidth="1"/>
    <col min="13618" max="13621" width="6.54296875" style="141" bestFit="1" customWidth="1"/>
    <col min="13622" max="13624" width="2.453125" style="141" bestFit="1" customWidth="1"/>
    <col min="13625" max="13824" width="8.7265625" style="141"/>
    <col min="13825" max="13825" width="16.453125" style="141" customWidth="1"/>
    <col min="13826" max="13826" width="10.26953125" style="141" customWidth="1"/>
    <col min="13827" max="13873" width="1.7265625" style="141" customWidth="1"/>
    <col min="13874" max="13877" width="6.54296875" style="141" bestFit="1" customWidth="1"/>
    <col min="13878" max="13880" width="2.453125" style="141" bestFit="1" customWidth="1"/>
    <col min="13881" max="14080" width="8.7265625" style="141"/>
    <col min="14081" max="14081" width="16.453125" style="141" customWidth="1"/>
    <col min="14082" max="14082" width="10.26953125" style="141" customWidth="1"/>
    <col min="14083" max="14129" width="1.7265625" style="141" customWidth="1"/>
    <col min="14130" max="14133" width="6.54296875" style="141" bestFit="1" customWidth="1"/>
    <col min="14134" max="14136" width="2.453125" style="141" bestFit="1" customWidth="1"/>
    <col min="14137" max="14336" width="8.7265625" style="141"/>
    <col min="14337" max="14337" width="16.453125" style="141" customWidth="1"/>
    <col min="14338" max="14338" width="10.26953125" style="141" customWidth="1"/>
    <col min="14339" max="14385" width="1.7265625" style="141" customWidth="1"/>
    <col min="14386" max="14389" width="6.54296875" style="141" bestFit="1" customWidth="1"/>
    <col min="14390" max="14392" width="2.453125" style="141" bestFit="1" customWidth="1"/>
    <col min="14393" max="14592" width="8.7265625" style="141"/>
    <col min="14593" max="14593" width="16.453125" style="141" customWidth="1"/>
    <col min="14594" max="14594" width="10.26953125" style="141" customWidth="1"/>
    <col min="14595" max="14641" width="1.7265625" style="141" customWidth="1"/>
    <col min="14642" max="14645" width="6.54296875" style="141" bestFit="1" customWidth="1"/>
    <col min="14646" max="14648" width="2.453125" style="141" bestFit="1" customWidth="1"/>
    <col min="14649" max="14848" width="8.7265625" style="141"/>
    <col min="14849" max="14849" width="16.453125" style="141" customWidth="1"/>
    <col min="14850" max="14850" width="10.26953125" style="141" customWidth="1"/>
    <col min="14851" max="14897" width="1.7265625" style="141" customWidth="1"/>
    <col min="14898" max="14901" width="6.54296875" style="141" bestFit="1" customWidth="1"/>
    <col min="14902" max="14904" width="2.453125" style="141" bestFit="1" customWidth="1"/>
    <col min="14905" max="15104" width="8.7265625" style="141"/>
    <col min="15105" max="15105" width="16.453125" style="141" customWidth="1"/>
    <col min="15106" max="15106" width="10.26953125" style="141" customWidth="1"/>
    <col min="15107" max="15153" width="1.7265625" style="141" customWidth="1"/>
    <col min="15154" max="15157" width="6.54296875" style="141" bestFit="1" customWidth="1"/>
    <col min="15158" max="15160" width="2.453125" style="141" bestFit="1" customWidth="1"/>
    <col min="15161" max="15360" width="8.7265625" style="141"/>
    <col min="15361" max="15361" width="16.453125" style="141" customWidth="1"/>
    <col min="15362" max="15362" width="10.26953125" style="141" customWidth="1"/>
    <col min="15363" max="15409" width="1.7265625" style="141" customWidth="1"/>
    <col min="15410" max="15413" width="6.54296875" style="141" bestFit="1" customWidth="1"/>
    <col min="15414" max="15416" width="2.453125" style="141" bestFit="1" customWidth="1"/>
    <col min="15417" max="15616" width="8.7265625" style="141"/>
    <col min="15617" max="15617" width="16.453125" style="141" customWidth="1"/>
    <col min="15618" max="15618" width="10.26953125" style="141" customWidth="1"/>
    <col min="15619" max="15665" width="1.7265625" style="141" customWidth="1"/>
    <col min="15666" max="15669" width="6.54296875" style="141" bestFit="1" customWidth="1"/>
    <col min="15670" max="15672" width="2.453125" style="141" bestFit="1" customWidth="1"/>
    <col min="15673" max="15872" width="8.7265625" style="141"/>
    <col min="15873" max="15873" width="16.453125" style="141" customWidth="1"/>
    <col min="15874" max="15874" width="10.26953125" style="141" customWidth="1"/>
    <col min="15875" max="15921" width="1.7265625" style="141" customWidth="1"/>
    <col min="15922" max="15925" width="6.54296875" style="141" bestFit="1" customWidth="1"/>
    <col min="15926" max="15928" width="2.453125" style="141" bestFit="1" customWidth="1"/>
    <col min="15929" max="16128" width="8.7265625" style="141"/>
    <col min="16129" max="16129" width="16.453125" style="141" customWidth="1"/>
    <col min="16130" max="16130" width="10.26953125" style="141" customWidth="1"/>
    <col min="16131" max="16177" width="1.7265625" style="141" customWidth="1"/>
    <col min="16178" max="16181" width="6.54296875" style="141" bestFit="1" customWidth="1"/>
    <col min="16182" max="16184" width="2.453125" style="141" bestFit="1" customWidth="1"/>
    <col min="16185" max="16384" width="8.7265625" style="141"/>
  </cols>
  <sheetData>
    <row r="1" spans="1:56" x14ac:dyDescent="0.15">
      <c r="E1" s="328" t="s">
        <v>140</v>
      </c>
      <c r="F1" s="328"/>
      <c r="G1" s="328"/>
      <c r="H1" s="328"/>
      <c r="I1" s="328"/>
      <c r="J1" s="328"/>
      <c r="K1" s="328"/>
      <c r="L1" s="328"/>
      <c r="M1" s="328"/>
      <c r="N1" s="328"/>
      <c r="O1" s="328"/>
      <c r="P1" s="328"/>
      <c r="Q1" s="328"/>
      <c r="R1" s="328"/>
      <c r="S1" s="328"/>
      <c r="T1" s="328"/>
      <c r="U1" s="328"/>
      <c r="V1" s="328"/>
      <c r="W1" s="328"/>
      <c r="X1" s="328"/>
      <c r="Y1" s="328"/>
      <c r="Z1" s="328" t="s">
        <v>141</v>
      </c>
      <c r="AA1" s="328"/>
      <c r="AB1" s="328"/>
      <c r="AC1" s="328"/>
      <c r="AD1" s="328"/>
      <c r="AE1" s="328"/>
      <c r="AF1" s="328"/>
      <c r="AG1" s="328"/>
      <c r="AH1" s="328"/>
      <c r="AI1" s="328"/>
      <c r="AJ1" s="328"/>
      <c r="AK1" s="328"/>
      <c r="AL1" s="328"/>
      <c r="AM1" s="328"/>
      <c r="AN1" s="328"/>
      <c r="AO1" s="328"/>
      <c r="AP1" s="328"/>
      <c r="AQ1" s="328"/>
      <c r="AR1" s="328"/>
      <c r="AS1" s="328"/>
      <c r="AT1" s="328"/>
      <c r="AU1" s="328" t="s">
        <v>142</v>
      </c>
      <c r="AV1" s="328"/>
      <c r="AW1" s="328"/>
      <c r="AX1" s="328"/>
      <c r="AY1" s="328" t="s">
        <v>143</v>
      </c>
      <c r="AZ1" s="328" t="s">
        <v>144</v>
      </c>
      <c r="BA1" s="328" t="s">
        <v>145</v>
      </c>
      <c r="BB1" s="328" t="s">
        <v>146</v>
      </c>
      <c r="BC1" s="328"/>
      <c r="BD1" s="328"/>
    </row>
    <row r="2" spans="1:56" ht="14.25" thickBot="1" x14ac:dyDescent="0.2">
      <c r="A2" s="142" t="s">
        <v>145</v>
      </c>
      <c r="B2" s="142" t="s">
        <v>147</v>
      </c>
      <c r="C2" s="328" t="s">
        <v>148</v>
      </c>
      <c r="D2" s="328"/>
      <c r="E2" s="328" t="s">
        <v>149</v>
      </c>
      <c r="F2" s="328"/>
      <c r="G2" s="328"/>
      <c r="H2" s="328"/>
      <c r="I2" s="328"/>
      <c r="J2" s="328"/>
      <c r="K2" s="328"/>
      <c r="L2" s="328" t="s">
        <v>150</v>
      </c>
      <c r="M2" s="328"/>
      <c r="N2" s="328"/>
      <c r="O2" s="328"/>
      <c r="P2" s="328"/>
      <c r="Q2" s="328"/>
      <c r="R2" s="328"/>
      <c r="S2" s="328" t="s">
        <v>151</v>
      </c>
      <c r="T2" s="328"/>
      <c r="U2" s="328"/>
      <c r="V2" s="328"/>
      <c r="W2" s="328"/>
      <c r="X2" s="328"/>
      <c r="Y2" s="328"/>
      <c r="Z2" s="328" t="s">
        <v>149</v>
      </c>
      <c r="AA2" s="328"/>
      <c r="AB2" s="328"/>
      <c r="AC2" s="328"/>
      <c r="AD2" s="328"/>
      <c r="AE2" s="328"/>
      <c r="AF2" s="328"/>
      <c r="AG2" s="328" t="s">
        <v>150</v>
      </c>
      <c r="AH2" s="328"/>
      <c r="AI2" s="328"/>
      <c r="AJ2" s="328"/>
      <c r="AK2" s="328"/>
      <c r="AL2" s="328"/>
      <c r="AM2" s="328"/>
      <c r="AN2" s="328" t="s">
        <v>151</v>
      </c>
      <c r="AO2" s="328"/>
      <c r="AP2" s="328"/>
      <c r="AQ2" s="328"/>
      <c r="AR2" s="328"/>
      <c r="AS2" s="328"/>
      <c r="AT2" s="328"/>
      <c r="AU2" s="328"/>
      <c r="AV2" s="328"/>
      <c r="AW2" s="328"/>
      <c r="AX2" s="328"/>
      <c r="AY2" s="328"/>
      <c r="AZ2" s="328"/>
      <c r="BA2" s="328"/>
      <c r="BB2" s="141" t="s">
        <v>152</v>
      </c>
      <c r="BC2" s="141" t="s">
        <v>153</v>
      </c>
      <c r="BD2" s="141" t="s">
        <v>154</v>
      </c>
    </row>
    <row r="3" spans="1:56" x14ac:dyDescent="0.15">
      <c r="A3" s="416">
        <v>1</v>
      </c>
      <c r="B3" s="142" t="s">
        <v>155</v>
      </c>
      <c r="C3" s="328" t="str">
        <f>$A$3&amp;B3</f>
        <v>1S1</v>
      </c>
      <c r="D3" s="328"/>
      <c r="E3" s="328" t="str">
        <f>VLOOKUP($C3,スコアシートlist!$C$2:$I$161,2,)</f>
        <v/>
      </c>
      <c r="F3" s="328"/>
      <c r="G3" s="328"/>
      <c r="H3" s="328"/>
      <c r="I3" s="328"/>
      <c r="J3" s="328"/>
      <c r="K3" s="328"/>
      <c r="L3" s="328"/>
      <c r="M3" s="328"/>
      <c r="N3" s="328"/>
      <c r="O3" s="328"/>
      <c r="P3" s="328"/>
      <c r="Q3" s="328"/>
      <c r="R3" s="328"/>
      <c r="S3" s="328">
        <f>VLOOKUP($C3,スコアシートlist!$C$2:$I$161,4,)</f>
        <v>0</v>
      </c>
      <c r="T3" s="328"/>
      <c r="U3" s="328"/>
      <c r="V3" s="328"/>
      <c r="W3" s="328"/>
      <c r="X3" s="328"/>
      <c r="Y3" s="328"/>
      <c r="Z3" s="328" t="str">
        <f>VLOOKUP($C3,スコアシートlist!$C$2:$I$161,5,)</f>
        <v/>
      </c>
      <c r="AA3" s="328"/>
      <c r="AB3" s="328"/>
      <c r="AC3" s="328"/>
      <c r="AD3" s="328"/>
      <c r="AE3" s="328"/>
      <c r="AF3" s="328"/>
      <c r="AG3" s="328"/>
      <c r="AH3" s="328"/>
      <c r="AI3" s="328"/>
      <c r="AJ3" s="328"/>
      <c r="AK3" s="328"/>
      <c r="AL3" s="328"/>
      <c r="AM3" s="328"/>
      <c r="AN3" s="328">
        <f>VLOOKUP($C3,スコアシートlist!$C$2:$I$161,7,)</f>
        <v>0</v>
      </c>
      <c r="AO3" s="328"/>
      <c r="AP3" s="328"/>
      <c r="AQ3" s="328"/>
      <c r="AR3" s="328"/>
      <c r="AS3" s="328"/>
      <c r="AT3" s="328"/>
      <c r="AU3" s="328" t="str">
        <f>VLOOKUP($C3,スコアシートlist!$C$2:$M$161,11,)</f>
        <v>どこか</v>
      </c>
      <c r="AV3" s="328"/>
      <c r="AW3" s="328"/>
      <c r="AX3" s="328"/>
      <c r="AY3" s="142" t="str">
        <f>VLOOKUP($C3,スコアシートlist!$C$2:$M$161,10,)</f>
        <v>第一節</v>
      </c>
      <c r="AZ3" s="142" t="str">
        <f>VLOOKUP($C3,スコアシートlist!$C$2:$M$161,9,)</f>
        <v>A</v>
      </c>
      <c r="BA3" s="142">
        <f>VLOOKUP($C3,スコアシートlist!$C$2:$M$161,8,)</f>
        <v>1</v>
      </c>
      <c r="BB3" s="141">
        <f ca="1">VLOOKUP($C3,スコアシートlist!$C$2:$P$161,12,)</f>
        <v>2025</v>
      </c>
      <c r="BC3" s="141">
        <f ca="1">VLOOKUP($C3,スコアシートlist!$C$2:$P$161,13,)</f>
        <v>5</v>
      </c>
      <c r="BD3" s="141">
        <f ca="1">VLOOKUP($C3,スコアシートlist!$C$2:$P$161,14,)</f>
        <v>4</v>
      </c>
    </row>
    <row r="4" spans="1:56" x14ac:dyDescent="0.15">
      <c r="A4" s="417"/>
      <c r="B4" s="142" t="s">
        <v>156</v>
      </c>
      <c r="C4" s="328" t="str">
        <f>$A$3&amp;B4</f>
        <v>1S2</v>
      </c>
      <c r="D4" s="328"/>
      <c r="E4" s="328" t="str">
        <f>VLOOKUP($C4,スコアシートlist!$C$2:$I$161,2,)</f>
        <v/>
      </c>
      <c r="F4" s="328"/>
      <c r="G4" s="328"/>
      <c r="H4" s="328"/>
      <c r="I4" s="328"/>
      <c r="J4" s="328"/>
      <c r="K4" s="328"/>
      <c r="L4" s="328"/>
      <c r="M4" s="328"/>
      <c r="N4" s="328"/>
      <c r="O4" s="328"/>
      <c r="P4" s="328"/>
      <c r="Q4" s="328"/>
      <c r="R4" s="328"/>
      <c r="S4" s="328">
        <f>VLOOKUP($C4,スコアシートlist!$C$2:$I$161,4,)</f>
        <v>0</v>
      </c>
      <c r="T4" s="328"/>
      <c r="U4" s="328"/>
      <c r="V4" s="328"/>
      <c r="W4" s="328"/>
      <c r="X4" s="328"/>
      <c r="Y4" s="328"/>
      <c r="Z4" s="328" t="str">
        <f>VLOOKUP($C4,スコアシートlist!$C$2:$I$161,5,)</f>
        <v/>
      </c>
      <c r="AA4" s="328"/>
      <c r="AB4" s="328"/>
      <c r="AC4" s="328"/>
      <c r="AD4" s="328"/>
      <c r="AE4" s="328"/>
      <c r="AF4" s="328"/>
      <c r="AG4" s="328"/>
      <c r="AH4" s="328"/>
      <c r="AI4" s="328"/>
      <c r="AJ4" s="328"/>
      <c r="AK4" s="328"/>
      <c r="AL4" s="328"/>
      <c r="AM4" s="328"/>
      <c r="AN4" s="328">
        <f>VLOOKUP($C4,スコアシートlist!$C$2:$I$161,7,)</f>
        <v>0</v>
      </c>
      <c r="AO4" s="328"/>
      <c r="AP4" s="328"/>
      <c r="AQ4" s="328"/>
      <c r="AR4" s="328"/>
      <c r="AS4" s="328"/>
      <c r="AT4" s="328"/>
      <c r="AU4" s="328" t="str">
        <f>VLOOKUP($C4,スコアシートlist!$C$2:$M$161,11,)</f>
        <v>どこか</v>
      </c>
      <c r="AV4" s="328"/>
      <c r="AW4" s="328"/>
      <c r="AX4" s="328"/>
      <c r="AY4" s="142" t="str">
        <f>VLOOKUP($C4,スコアシートlist!$C$2:$M$161,10,)</f>
        <v>第一節</v>
      </c>
      <c r="AZ4" s="142" t="str">
        <f>VLOOKUP($C4,スコアシートlist!$C$2:$M$161,9,)</f>
        <v>A</v>
      </c>
      <c r="BA4" s="142">
        <f>VLOOKUP($C4,スコアシートlist!$C$2:$M$161,8,)</f>
        <v>1</v>
      </c>
      <c r="BB4" s="141">
        <f ca="1">VLOOKUP($C4,スコアシートlist!$C$2:$P$161,12,)</f>
        <v>2025</v>
      </c>
      <c r="BC4" s="141">
        <f ca="1">VLOOKUP($C4,スコアシートlist!$C$2:$P$161,13,)</f>
        <v>5</v>
      </c>
      <c r="BD4" s="141">
        <f ca="1">VLOOKUP($C4,スコアシートlist!$C$2:$P$161,14,)</f>
        <v>4</v>
      </c>
    </row>
    <row r="5" spans="1:56" x14ac:dyDescent="0.15">
      <c r="A5" s="417"/>
      <c r="B5" s="142" t="s">
        <v>157</v>
      </c>
      <c r="C5" s="328" t="str">
        <f>$A$3&amp;B5</f>
        <v>1D1</v>
      </c>
      <c r="D5" s="328"/>
      <c r="E5" s="328" t="str">
        <f>VLOOKUP($C5,スコアシートlist!$C$2:$I$161,2,)</f>
        <v/>
      </c>
      <c r="F5" s="328"/>
      <c r="G5" s="328"/>
      <c r="H5" s="328"/>
      <c r="I5" s="328"/>
      <c r="J5" s="328"/>
      <c r="K5" s="328"/>
      <c r="L5" s="328" t="str">
        <f>VLOOKUP($C5,スコアシートlist!$C$2:$I$161,3,)</f>
        <v/>
      </c>
      <c r="M5" s="328"/>
      <c r="N5" s="328"/>
      <c r="O5" s="328"/>
      <c r="P5" s="328"/>
      <c r="Q5" s="328"/>
      <c r="R5" s="328"/>
      <c r="S5" s="328">
        <f>VLOOKUP($C5,スコアシートlist!$C$2:$I$161,4,)</f>
        <v>0</v>
      </c>
      <c r="T5" s="328"/>
      <c r="U5" s="328"/>
      <c r="V5" s="328"/>
      <c r="W5" s="328"/>
      <c r="X5" s="328"/>
      <c r="Y5" s="328"/>
      <c r="Z5" s="328" t="str">
        <f>VLOOKUP($C5,スコアシートlist!$C$2:$I$161,5,)</f>
        <v/>
      </c>
      <c r="AA5" s="328"/>
      <c r="AB5" s="328"/>
      <c r="AC5" s="328"/>
      <c r="AD5" s="328"/>
      <c r="AE5" s="328"/>
      <c r="AF5" s="328"/>
      <c r="AG5" s="328" t="str">
        <f>VLOOKUP($C5,スコアシートlist!$C$2:$I$161,6,)</f>
        <v/>
      </c>
      <c r="AH5" s="328"/>
      <c r="AI5" s="328"/>
      <c r="AJ5" s="328"/>
      <c r="AK5" s="328"/>
      <c r="AL5" s="328"/>
      <c r="AM5" s="328"/>
      <c r="AN5" s="328">
        <f>VLOOKUP($C5,スコアシートlist!$C$2:$I$161,7,)</f>
        <v>0</v>
      </c>
      <c r="AO5" s="328"/>
      <c r="AP5" s="328"/>
      <c r="AQ5" s="328"/>
      <c r="AR5" s="328"/>
      <c r="AS5" s="328"/>
      <c r="AT5" s="328"/>
      <c r="AU5" s="328" t="str">
        <f>VLOOKUP($C5,スコアシートlist!$C$2:$M$161,11,)</f>
        <v>どこか</v>
      </c>
      <c r="AV5" s="328"/>
      <c r="AW5" s="328"/>
      <c r="AX5" s="328"/>
      <c r="AY5" s="142" t="str">
        <f>VLOOKUP($C5,スコアシートlist!$C$2:$M$161,10,)</f>
        <v>第一節</v>
      </c>
      <c r="AZ5" s="142" t="str">
        <f>VLOOKUP($C5,スコアシートlist!$C$2:$M$161,9,)</f>
        <v>A</v>
      </c>
      <c r="BA5" s="142">
        <f>VLOOKUP($C5,スコアシートlist!$C$2:$M$161,8,)</f>
        <v>1</v>
      </c>
      <c r="BB5" s="141">
        <f ca="1">VLOOKUP($C5,スコアシートlist!$C$2:$P$161,12,)</f>
        <v>2025</v>
      </c>
      <c r="BC5" s="141">
        <f ca="1">VLOOKUP($C5,スコアシートlist!$C$2:$P$161,13,)</f>
        <v>5</v>
      </c>
      <c r="BD5" s="141">
        <f ca="1">VLOOKUP($C5,スコアシートlist!$C$2:$P$161,14,)</f>
        <v>4</v>
      </c>
    </row>
    <row r="6" spans="1:56" x14ac:dyDescent="0.15">
      <c r="A6" s="417"/>
      <c r="B6" s="142" t="s">
        <v>158</v>
      </c>
      <c r="C6" s="328" t="str">
        <f>$A$3&amp;B6</f>
        <v>1D2</v>
      </c>
      <c r="D6" s="328"/>
      <c r="E6" s="328" t="str">
        <f>VLOOKUP($C6,スコアシートlist!$C$2:$I$161,2,)</f>
        <v/>
      </c>
      <c r="F6" s="328"/>
      <c r="G6" s="328"/>
      <c r="H6" s="328"/>
      <c r="I6" s="328"/>
      <c r="J6" s="328"/>
      <c r="K6" s="328"/>
      <c r="L6" s="328" t="str">
        <f>VLOOKUP($C6,スコアシートlist!$C$2:$I$161,3,)</f>
        <v/>
      </c>
      <c r="M6" s="328"/>
      <c r="N6" s="328"/>
      <c r="O6" s="328"/>
      <c r="P6" s="328"/>
      <c r="Q6" s="328"/>
      <c r="R6" s="328"/>
      <c r="S6" s="328">
        <f>VLOOKUP($C6,スコアシートlist!$C$2:$I$161,4,)</f>
        <v>0</v>
      </c>
      <c r="T6" s="328"/>
      <c r="U6" s="328"/>
      <c r="V6" s="328"/>
      <c r="W6" s="328"/>
      <c r="X6" s="328"/>
      <c r="Y6" s="328"/>
      <c r="Z6" s="328" t="str">
        <f>VLOOKUP($C6,スコアシートlist!$C$2:$I$161,5,)</f>
        <v/>
      </c>
      <c r="AA6" s="328"/>
      <c r="AB6" s="328"/>
      <c r="AC6" s="328"/>
      <c r="AD6" s="328"/>
      <c r="AE6" s="328"/>
      <c r="AF6" s="328"/>
      <c r="AG6" s="328" t="str">
        <f>VLOOKUP($C6,スコアシートlist!$C$2:$I$161,6,)</f>
        <v/>
      </c>
      <c r="AH6" s="328"/>
      <c r="AI6" s="328"/>
      <c r="AJ6" s="328"/>
      <c r="AK6" s="328"/>
      <c r="AL6" s="328"/>
      <c r="AM6" s="328"/>
      <c r="AN6" s="328">
        <f>VLOOKUP($C6,スコアシートlist!$C$2:$I$161,7,)</f>
        <v>0</v>
      </c>
      <c r="AO6" s="328"/>
      <c r="AP6" s="328"/>
      <c r="AQ6" s="328"/>
      <c r="AR6" s="328"/>
      <c r="AS6" s="328"/>
      <c r="AT6" s="328"/>
      <c r="AU6" s="328" t="str">
        <f>VLOOKUP($C6,スコアシートlist!$C$2:$M$161,11,)</f>
        <v>どこか</v>
      </c>
      <c r="AV6" s="328"/>
      <c r="AW6" s="328"/>
      <c r="AX6" s="328"/>
      <c r="AY6" s="142" t="str">
        <f>VLOOKUP($C6,スコアシートlist!$C$2:$M$161,10,)</f>
        <v>第一節</v>
      </c>
      <c r="AZ6" s="142" t="str">
        <f>VLOOKUP($C6,スコアシートlist!$C$2:$M$161,9,)</f>
        <v>A</v>
      </c>
      <c r="BA6" s="142">
        <f>VLOOKUP($C6,スコアシートlist!$C$2:$M$161,8,)</f>
        <v>1</v>
      </c>
      <c r="BB6" s="141">
        <f ca="1">VLOOKUP($C6,スコアシートlist!$C$2:$P$161,12,)</f>
        <v>2025</v>
      </c>
      <c r="BC6" s="141">
        <f ca="1">VLOOKUP($C6,スコアシートlist!$C$2:$P$161,13,)</f>
        <v>5</v>
      </c>
      <c r="BD6" s="141">
        <f ca="1">VLOOKUP($C6,スコアシートlist!$C$2:$P$161,14,)</f>
        <v>4</v>
      </c>
    </row>
    <row r="7" spans="1:56" ht="14.25" thickBot="1" x14ac:dyDescent="0.2">
      <c r="A7" s="418"/>
      <c r="B7" s="142" t="s">
        <v>159</v>
      </c>
      <c r="C7" s="328" t="str">
        <f>$A$3&amp;B7</f>
        <v>1S3</v>
      </c>
      <c r="D7" s="328"/>
      <c r="E7" s="328" t="str">
        <f>VLOOKUP($C7,スコアシートlist!$C$2:$I$161,2,)</f>
        <v/>
      </c>
      <c r="F7" s="328"/>
      <c r="G7" s="328"/>
      <c r="H7" s="328"/>
      <c r="I7" s="328"/>
      <c r="J7" s="328"/>
      <c r="K7" s="328"/>
      <c r="L7" s="328"/>
      <c r="M7" s="328"/>
      <c r="N7" s="328"/>
      <c r="O7" s="328"/>
      <c r="P7" s="328"/>
      <c r="Q7" s="328"/>
      <c r="R7" s="328"/>
      <c r="S7" s="328">
        <f>VLOOKUP($C7,スコアシートlist!$C$2:$I$161,4,)</f>
        <v>0</v>
      </c>
      <c r="T7" s="328"/>
      <c r="U7" s="328"/>
      <c r="V7" s="328"/>
      <c r="W7" s="328"/>
      <c r="X7" s="328"/>
      <c r="Y7" s="328"/>
      <c r="Z7" s="328" t="str">
        <f>VLOOKUP($C7,スコアシートlist!$C$2:$I$161,5,)</f>
        <v/>
      </c>
      <c r="AA7" s="328"/>
      <c r="AB7" s="328"/>
      <c r="AC7" s="328"/>
      <c r="AD7" s="328"/>
      <c r="AE7" s="328"/>
      <c r="AF7" s="328"/>
      <c r="AG7" s="328"/>
      <c r="AH7" s="328"/>
      <c r="AI7" s="328"/>
      <c r="AJ7" s="328"/>
      <c r="AK7" s="328"/>
      <c r="AL7" s="328"/>
      <c r="AM7" s="328"/>
      <c r="AN7" s="328">
        <f>VLOOKUP($C7,スコアシートlist!$C$2:$I$161,7,)</f>
        <v>0</v>
      </c>
      <c r="AO7" s="328"/>
      <c r="AP7" s="328"/>
      <c r="AQ7" s="328"/>
      <c r="AR7" s="328"/>
      <c r="AS7" s="328"/>
      <c r="AT7" s="328"/>
      <c r="AU7" s="328" t="str">
        <f>VLOOKUP($C7,スコアシートlist!$C$2:$M$161,11,)</f>
        <v>どこか</v>
      </c>
      <c r="AV7" s="328"/>
      <c r="AW7" s="328"/>
      <c r="AX7" s="328"/>
      <c r="AY7" s="142" t="str">
        <f>VLOOKUP($C7,スコアシートlist!$C$2:$M$161,10,)</f>
        <v>第一節</v>
      </c>
      <c r="AZ7" s="142" t="str">
        <f>VLOOKUP($C7,スコアシートlist!$C$2:$M$161,9,)</f>
        <v>A</v>
      </c>
      <c r="BA7" s="142">
        <f>VLOOKUP($C7,スコアシートlist!$C$2:$M$161,8,)</f>
        <v>1</v>
      </c>
      <c r="BB7" s="141">
        <f ca="1">VLOOKUP($C7,スコアシートlist!$C$2:$P$161,12,)</f>
        <v>2025</v>
      </c>
      <c r="BC7" s="141">
        <f ca="1">VLOOKUP($C7,スコアシートlist!$C$2:$P$161,13,)</f>
        <v>5</v>
      </c>
      <c r="BD7" s="141">
        <f ca="1">VLOOKUP($C7,スコアシートlist!$C$2:$P$161,14,)</f>
        <v>4</v>
      </c>
    </row>
    <row r="9" spans="1:56" ht="14.25" thickBot="1" x14ac:dyDescent="0.2"/>
    <row r="10" spans="1:56" ht="26.25" customHeight="1" thickBot="1" x14ac:dyDescent="0.2">
      <c r="A10" s="404" t="str">
        <f>"大会名　"&amp;基本情報!A2&amp;基本情報!C2&amp;基本情報!D2</f>
        <v>大会名　関東大学バドミントンリーグ戦</v>
      </c>
      <c r="B10" s="405"/>
      <c r="D10" s="406" t="s">
        <v>160</v>
      </c>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H10" s="407"/>
      <c r="AI10" s="408"/>
      <c r="AJ10" s="365">
        <f ca="1">BB3</f>
        <v>2025</v>
      </c>
      <c r="AK10" s="365"/>
      <c r="AL10" s="365"/>
      <c r="AM10" s="143" t="s">
        <v>152</v>
      </c>
      <c r="AN10" s="365">
        <f ca="1">BC3</f>
        <v>5</v>
      </c>
      <c r="AO10" s="365"/>
      <c r="AP10" s="365"/>
      <c r="AQ10" s="143" t="s">
        <v>153</v>
      </c>
      <c r="AR10" s="365">
        <f ca="1">BD3</f>
        <v>4</v>
      </c>
      <c r="AS10" s="365"/>
      <c r="AT10" s="365"/>
      <c r="AU10" s="409" t="s">
        <v>154</v>
      </c>
      <c r="AV10" s="410"/>
    </row>
    <row r="11" spans="1:56" ht="27" customHeight="1" x14ac:dyDescent="0.15">
      <c r="A11" s="144" t="str">
        <f>"種目　"&amp;基本情報!C4&amp;基本情報!D4&amp;"部"&amp;基本情報!F4</f>
        <v>種目　部</v>
      </c>
      <c r="B11" s="145" t="str">
        <f>"ラウンド　"&amp;AY3</f>
        <v>ラウンド　第一節</v>
      </c>
      <c r="D11" s="389"/>
      <c r="E11" s="391" t="str">
        <f>E3</f>
        <v/>
      </c>
      <c r="F11" s="414"/>
      <c r="G11" s="414"/>
      <c r="H11" s="414"/>
      <c r="I11" s="414"/>
      <c r="J11" s="414"/>
      <c r="K11" s="414"/>
      <c r="L11" s="414"/>
      <c r="M11" s="414"/>
      <c r="N11" s="146"/>
      <c r="O11" s="146"/>
      <c r="P11" s="146"/>
      <c r="Q11" s="147"/>
      <c r="R11" s="146" t="s">
        <v>161</v>
      </c>
      <c r="S11" s="147"/>
      <c r="T11" s="146"/>
      <c r="U11" s="146"/>
      <c r="V11" s="148"/>
      <c r="W11" s="415" t="str">
        <f>Z3</f>
        <v/>
      </c>
      <c r="X11" s="415"/>
      <c r="Y11" s="415"/>
      <c r="Z11" s="415"/>
      <c r="AA11" s="415"/>
      <c r="AB11" s="415"/>
      <c r="AC11" s="415"/>
      <c r="AD11" s="415"/>
      <c r="AE11" s="396"/>
      <c r="AF11" s="399"/>
      <c r="AH11" s="401" t="s">
        <v>162</v>
      </c>
      <c r="AI11" s="402"/>
      <c r="AJ11" s="402"/>
      <c r="AK11" s="402"/>
      <c r="AL11" s="150"/>
      <c r="AM11" s="151" t="s">
        <v>163</v>
      </c>
      <c r="AN11" s="149"/>
      <c r="AO11" s="403" t="s">
        <v>164</v>
      </c>
      <c r="AP11" s="402"/>
      <c r="AQ11" s="402"/>
      <c r="AR11" s="402"/>
      <c r="AS11" s="150"/>
      <c r="AT11" s="411" t="s">
        <v>163</v>
      </c>
      <c r="AU11" s="411"/>
      <c r="AV11" s="152"/>
    </row>
    <row r="12" spans="1:56" ht="27" customHeight="1" x14ac:dyDescent="0.15">
      <c r="A12" s="144" t="str">
        <f>"試合番号　"&amp;IF(基本情報!C4="男子","M","W")&amp;基本情報!D4&amp;"-"&amp;BA3</f>
        <v>試合番号　W-1</v>
      </c>
      <c r="B12" s="145" t="s">
        <v>165</v>
      </c>
      <c r="D12" s="390"/>
      <c r="E12" s="393"/>
      <c r="F12" s="394"/>
      <c r="G12" s="394"/>
      <c r="H12" s="394"/>
      <c r="I12" s="394"/>
      <c r="J12" s="394"/>
      <c r="K12" s="394"/>
      <c r="L12" s="394"/>
      <c r="M12" s="394"/>
      <c r="O12" s="153"/>
      <c r="Q12" s="154"/>
      <c r="R12" s="141" t="s">
        <v>161</v>
      </c>
      <c r="S12" s="154"/>
      <c r="U12" s="153"/>
      <c r="V12" s="155"/>
      <c r="W12" s="397"/>
      <c r="X12" s="397"/>
      <c r="Y12" s="397"/>
      <c r="Z12" s="397"/>
      <c r="AA12" s="397"/>
      <c r="AB12" s="397"/>
      <c r="AC12" s="397"/>
      <c r="AD12" s="397"/>
      <c r="AE12" s="398"/>
      <c r="AF12" s="400"/>
      <c r="AH12" s="401" t="s">
        <v>166</v>
      </c>
      <c r="AI12" s="402"/>
      <c r="AJ12" s="402"/>
      <c r="AK12" s="402"/>
      <c r="AL12" s="412"/>
      <c r="AM12" s="412"/>
      <c r="AN12" s="412"/>
      <c r="AO12" s="412"/>
      <c r="AP12" s="412"/>
      <c r="AQ12" s="412"/>
      <c r="AR12" s="412"/>
      <c r="AS12" s="411" t="s">
        <v>167</v>
      </c>
      <c r="AT12" s="411"/>
      <c r="AU12" s="411"/>
      <c r="AV12" s="413"/>
    </row>
    <row r="13" spans="1:56" ht="27" customHeight="1" thickBot="1" x14ac:dyDescent="0.2">
      <c r="A13" s="156" t="str">
        <f>"会場名　"&amp;AU3</f>
        <v>会場名　どこか</v>
      </c>
      <c r="B13" s="157" t="str">
        <f>"コート番号　"&amp;AZ3</f>
        <v>コート番号　A</v>
      </c>
      <c r="D13" s="158" t="s">
        <v>168</v>
      </c>
      <c r="E13" s="369">
        <f>S3</f>
        <v>0</v>
      </c>
      <c r="F13" s="369"/>
      <c r="G13" s="369"/>
      <c r="H13" s="369"/>
      <c r="I13" s="369"/>
      <c r="J13" s="369"/>
      <c r="K13" s="369"/>
      <c r="L13" s="369"/>
      <c r="M13" s="369"/>
      <c r="N13" s="160" t="s">
        <v>169</v>
      </c>
      <c r="O13" s="161"/>
      <c r="P13" s="161"/>
      <c r="Q13" s="162"/>
      <c r="R13" s="161" t="s">
        <v>161</v>
      </c>
      <c r="S13" s="162"/>
      <c r="T13" s="161"/>
      <c r="U13" s="161"/>
      <c r="V13" s="163" t="s">
        <v>168</v>
      </c>
      <c r="W13" s="370">
        <f>AN3</f>
        <v>0</v>
      </c>
      <c r="X13" s="370"/>
      <c r="Y13" s="370"/>
      <c r="Z13" s="370"/>
      <c r="AA13" s="370"/>
      <c r="AB13" s="370"/>
      <c r="AC13" s="370"/>
      <c r="AD13" s="370"/>
      <c r="AE13" s="370"/>
      <c r="AF13" s="164" t="s">
        <v>169</v>
      </c>
      <c r="AH13" s="371" t="s">
        <v>170</v>
      </c>
      <c r="AI13" s="372"/>
      <c r="AJ13" s="372"/>
      <c r="AK13" s="372"/>
      <c r="AL13" s="372"/>
      <c r="AM13" s="372"/>
      <c r="AN13" s="373"/>
      <c r="AO13" s="374" t="s">
        <v>171</v>
      </c>
      <c r="AP13" s="375"/>
      <c r="AQ13" s="375"/>
      <c r="AR13" s="375"/>
      <c r="AS13" s="372"/>
      <c r="AT13" s="372"/>
      <c r="AU13" s="372"/>
      <c r="AV13" s="376"/>
    </row>
    <row r="14" spans="1:56" ht="12" customHeight="1" thickBot="1" x14ac:dyDescent="0.2"/>
    <row r="15" spans="1:56" ht="14.25" customHeight="1" thickTop="1" x14ac:dyDescent="0.15">
      <c r="A15" s="165" t="str">
        <f>IF(E11="","",E11)</f>
        <v/>
      </c>
      <c r="B15" s="166">
        <f>IF(E13="","",E13)</f>
        <v>0</v>
      </c>
      <c r="C15" s="167"/>
      <c r="D15" s="168"/>
      <c r="E15" s="168"/>
      <c r="F15" s="169"/>
      <c r="G15" s="170"/>
      <c r="H15" s="169"/>
      <c r="I15" s="170"/>
      <c r="J15" s="170"/>
      <c r="K15" s="169"/>
      <c r="L15" s="170"/>
      <c r="M15" s="169"/>
      <c r="N15" s="170"/>
      <c r="O15" s="169"/>
      <c r="P15" s="170"/>
      <c r="Q15" s="169"/>
      <c r="R15" s="170"/>
      <c r="S15" s="169"/>
      <c r="T15" s="170"/>
      <c r="U15" s="169"/>
      <c r="V15" s="170"/>
      <c r="W15" s="169"/>
      <c r="X15" s="171"/>
      <c r="Y15" s="170"/>
      <c r="Z15" s="169"/>
      <c r="AA15" s="170"/>
      <c r="AB15" s="168"/>
      <c r="AC15" s="168"/>
      <c r="AD15" s="169"/>
      <c r="AE15" s="170"/>
      <c r="AF15" s="169"/>
      <c r="AG15" s="170"/>
      <c r="AH15" s="169"/>
      <c r="AI15" s="170"/>
      <c r="AJ15" s="169"/>
      <c r="AK15" s="171"/>
      <c r="AL15" s="170"/>
      <c r="AM15" s="169"/>
      <c r="AN15" s="170"/>
      <c r="AO15" s="168"/>
      <c r="AP15" s="169"/>
      <c r="AQ15" s="170"/>
      <c r="AR15" s="169"/>
      <c r="AS15" s="171"/>
      <c r="AT15" s="170"/>
      <c r="AU15" s="169"/>
      <c r="AV15" s="172"/>
    </row>
    <row r="16" spans="1:56" ht="14.25" customHeight="1" x14ac:dyDescent="0.15">
      <c r="A16" s="173" t="str">
        <f>IF(E12="","",E12)</f>
        <v/>
      </c>
      <c r="B16" s="174"/>
      <c r="C16" s="175"/>
      <c r="D16" s="176"/>
      <c r="E16" s="176"/>
      <c r="F16" s="177"/>
      <c r="G16" s="178"/>
      <c r="H16" s="177"/>
      <c r="I16" s="178"/>
      <c r="J16" s="178"/>
      <c r="K16" s="177"/>
      <c r="L16" s="178"/>
      <c r="M16" s="177"/>
      <c r="N16" s="178"/>
      <c r="O16" s="177"/>
      <c r="P16" s="178"/>
      <c r="Q16" s="177"/>
      <c r="R16" s="178"/>
      <c r="S16" s="177"/>
      <c r="T16" s="178"/>
      <c r="U16" s="177"/>
      <c r="V16" s="178"/>
      <c r="W16" s="177"/>
      <c r="X16" s="179"/>
      <c r="Y16" s="178"/>
      <c r="Z16" s="177"/>
      <c r="AA16" s="178"/>
      <c r="AB16" s="176"/>
      <c r="AC16" s="176"/>
      <c r="AD16" s="177"/>
      <c r="AE16" s="178"/>
      <c r="AF16" s="177"/>
      <c r="AG16" s="178"/>
      <c r="AH16" s="177"/>
      <c r="AI16" s="178"/>
      <c r="AJ16" s="177"/>
      <c r="AK16" s="179"/>
      <c r="AL16" s="178"/>
      <c r="AM16" s="177"/>
      <c r="AN16" s="178"/>
      <c r="AO16" s="176"/>
      <c r="AP16" s="177"/>
      <c r="AQ16" s="178"/>
      <c r="AR16" s="177"/>
      <c r="AS16" s="179"/>
      <c r="AT16" s="178"/>
      <c r="AU16" s="177"/>
      <c r="AV16" s="180"/>
    </row>
    <row r="17" spans="1:48" ht="14.25" customHeight="1" x14ac:dyDescent="0.15">
      <c r="A17" s="181" t="str">
        <f>IF(W11="","",W11)</f>
        <v/>
      </c>
      <c r="B17" s="182">
        <f>IF(W13="","",W13)</f>
        <v>0</v>
      </c>
      <c r="C17" s="183"/>
      <c r="D17" s="184"/>
      <c r="E17" s="184"/>
      <c r="F17" s="185"/>
      <c r="G17" s="186"/>
      <c r="H17" s="185"/>
      <c r="I17" s="186"/>
      <c r="J17" s="186"/>
      <c r="K17" s="185"/>
      <c r="L17" s="186"/>
      <c r="M17" s="185"/>
      <c r="N17" s="186"/>
      <c r="O17" s="185"/>
      <c r="P17" s="186"/>
      <c r="Q17" s="185"/>
      <c r="R17" s="186"/>
      <c r="S17" s="185"/>
      <c r="T17" s="186"/>
      <c r="U17" s="185"/>
      <c r="V17" s="186"/>
      <c r="W17" s="185"/>
      <c r="X17" s="187"/>
      <c r="Y17" s="186"/>
      <c r="Z17" s="185"/>
      <c r="AA17" s="186"/>
      <c r="AB17" s="184"/>
      <c r="AC17" s="184"/>
      <c r="AD17" s="185"/>
      <c r="AE17" s="186"/>
      <c r="AF17" s="185"/>
      <c r="AG17" s="186"/>
      <c r="AH17" s="185"/>
      <c r="AI17" s="186"/>
      <c r="AJ17" s="185"/>
      <c r="AK17" s="187"/>
      <c r="AL17" s="186"/>
      <c r="AM17" s="185"/>
      <c r="AN17" s="186"/>
      <c r="AO17" s="184"/>
      <c r="AP17" s="185"/>
      <c r="AQ17" s="186"/>
      <c r="AR17" s="185"/>
      <c r="AS17" s="187"/>
      <c r="AT17" s="186"/>
      <c r="AU17" s="185"/>
      <c r="AV17" s="188"/>
    </row>
    <row r="18" spans="1:48" ht="14.25" customHeight="1" thickBot="1" x14ac:dyDescent="0.2">
      <c r="A18" s="189" t="str">
        <f>IF(W12="","",W12)</f>
        <v/>
      </c>
      <c r="B18" s="190"/>
      <c r="C18" s="191"/>
      <c r="D18" s="192"/>
      <c r="E18" s="192"/>
      <c r="F18" s="193"/>
      <c r="G18" s="194"/>
      <c r="H18" s="193"/>
      <c r="I18" s="194"/>
      <c r="J18" s="194"/>
      <c r="K18" s="193"/>
      <c r="L18" s="194"/>
      <c r="M18" s="193"/>
      <c r="N18" s="194"/>
      <c r="O18" s="193"/>
      <c r="P18" s="194"/>
      <c r="Q18" s="193"/>
      <c r="R18" s="194"/>
      <c r="S18" s="193"/>
      <c r="T18" s="194"/>
      <c r="U18" s="193"/>
      <c r="V18" s="194"/>
      <c r="W18" s="193"/>
      <c r="X18" s="195"/>
      <c r="Y18" s="194"/>
      <c r="Z18" s="193"/>
      <c r="AA18" s="194"/>
      <c r="AB18" s="192"/>
      <c r="AC18" s="192"/>
      <c r="AD18" s="193"/>
      <c r="AE18" s="194"/>
      <c r="AF18" s="193"/>
      <c r="AG18" s="194"/>
      <c r="AH18" s="193"/>
      <c r="AI18" s="194"/>
      <c r="AJ18" s="193"/>
      <c r="AK18" s="195"/>
      <c r="AL18" s="194"/>
      <c r="AM18" s="193"/>
      <c r="AN18" s="194"/>
      <c r="AO18" s="192"/>
      <c r="AP18" s="193"/>
      <c r="AQ18" s="194"/>
      <c r="AR18" s="193"/>
      <c r="AS18" s="195"/>
      <c r="AT18" s="194"/>
      <c r="AU18" s="193"/>
      <c r="AV18" s="196"/>
    </row>
    <row r="19" spans="1:48" ht="6" customHeight="1" thickTop="1" thickBot="1" x14ac:dyDescent="0.2"/>
    <row r="20" spans="1:48" ht="14.25" customHeight="1" thickTop="1" x14ac:dyDescent="0.15">
      <c r="A20" s="165" t="str">
        <f>IF(E11="","",E11)</f>
        <v/>
      </c>
      <c r="B20" s="166">
        <f>IF(E13="","",E13)</f>
        <v>0</v>
      </c>
      <c r="C20" s="167"/>
      <c r="D20" s="168"/>
      <c r="E20" s="168"/>
      <c r="F20" s="169"/>
      <c r="G20" s="170"/>
      <c r="H20" s="169"/>
      <c r="I20" s="170"/>
      <c r="J20" s="170"/>
      <c r="K20" s="169"/>
      <c r="L20" s="170"/>
      <c r="M20" s="169"/>
      <c r="N20" s="170"/>
      <c r="O20" s="169"/>
      <c r="P20" s="170"/>
      <c r="Q20" s="169"/>
      <c r="R20" s="170"/>
      <c r="S20" s="169"/>
      <c r="T20" s="170"/>
      <c r="U20" s="169"/>
      <c r="V20" s="170"/>
      <c r="W20" s="169"/>
      <c r="X20" s="171"/>
      <c r="Y20" s="170"/>
      <c r="Z20" s="169"/>
      <c r="AA20" s="170"/>
      <c r="AB20" s="168"/>
      <c r="AC20" s="168"/>
      <c r="AD20" s="169"/>
      <c r="AE20" s="170"/>
      <c r="AF20" s="169"/>
      <c r="AG20" s="170"/>
      <c r="AH20" s="169"/>
      <c r="AI20" s="170"/>
      <c r="AJ20" s="169"/>
      <c r="AK20" s="171"/>
      <c r="AL20" s="170"/>
      <c r="AM20" s="169"/>
      <c r="AN20" s="170"/>
      <c r="AO20" s="168"/>
      <c r="AP20" s="169"/>
      <c r="AQ20" s="170"/>
      <c r="AR20" s="169"/>
      <c r="AS20" s="171"/>
      <c r="AT20" s="170"/>
      <c r="AU20" s="169"/>
      <c r="AV20" s="172"/>
    </row>
    <row r="21" spans="1:48" ht="14.25" customHeight="1" x14ac:dyDescent="0.15">
      <c r="A21" s="173" t="str">
        <f>IF(E12="","",E12)</f>
        <v/>
      </c>
      <c r="B21" s="174"/>
      <c r="C21" s="175"/>
      <c r="D21" s="176"/>
      <c r="E21" s="176"/>
      <c r="F21" s="177"/>
      <c r="G21" s="178"/>
      <c r="H21" s="177"/>
      <c r="I21" s="178"/>
      <c r="J21" s="178"/>
      <c r="K21" s="177"/>
      <c r="L21" s="178"/>
      <c r="M21" s="177"/>
      <c r="N21" s="178"/>
      <c r="O21" s="177"/>
      <c r="P21" s="178"/>
      <c r="Q21" s="177"/>
      <c r="R21" s="178"/>
      <c r="S21" s="177"/>
      <c r="T21" s="178"/>
      <c r="U21" s="177"/>
      <c r="V21" s="178"/>
      <c r="W21" s="177"/>
      <c r="X21" s="179"/>
      <c r="Y21" s="178"/>
      <c r="Z21" s="177"/>
      <c r="AA21" s="178"/>
      <c r="AB21" s="176"/>
      <c r="AC21" s="176"/>
      <c r="AD21" s="177"/>
      <c r="AE21" s="178"/>
      <c r="AF21" s="177"/>
      <c r="AG21" s="178"/>
      <c r="AH21" s="177"/>
      <c r="AI21" s="178"/>
      <c r="AJ21" s="177"/>
      <c r="AK21" s="179"/>
      <c r="AL21" s="178"/>
      <c r="AM21" s="177"/>
      <c r="AN21" s="178"/>
      <c r="AO21" s="176"/>
      <c r="AP21" s="177"/>
      <c r="AQ21" s="178"/>
      <c r="AR21" s="177"/>
      <c r="AS21" s="179"/>
      <c r="AT21" s="178"/>
      <c r="AU21" s="177"/>
      <c r="AV21" s="180"/>
    </row>
    <row r="22" spans="1:48" ht="14.25" customHeight="1" x14ac:dyDescent="0.15">
      <c r="A22" s="181" t="str">
        <f>IF(W11="","",W11)</f>
        <v/>
      </c>
      <c r="B22" s="182">
        <f>IF(W13="","",W13)</f>
        <v>0</v>
      </c>
      <c r="C22" s="183"/>
      <c r="D22" s="184"/>
      <c r="E22" s="184"/>
      <c r="F22" s="185"/>
      <c r="G22" s="186"/>
      <c r="H22" s="185"/>
      <c r="I22" s="186"/>
      <c r="J22" s="186"/>
      <c r="K22" s="185"/>
      <c r="L22" s="186"/>
      <c r="M22" s="185"/>
      <c r="N22" s="186"/>
      <c r="O22" s="185"/>
      <c r="P22" s="186"/>
      <c r="Q22" s="185"/>
      <c r="R22" s="186"/>
      <c r="S22" s="185"/>
      <c r="T22" s="186"/>
      <c r="U22" s="185"/>
      <c r="V22" s="186"/>
      <c r="W22" s="185"/>
      <c r="X22" s="187"/>
      <c r="Y22" s="186"/>
      <c r="Z22" s="185"/>
      <c r="AA22" s="186"/>
      <c r="AB22" s="184"/>
      <c r="AC22" s="184"/>
      <c r="AD22" s="185"/>
      <c r="AE22" s="186"/>
      <c r="AF22" s="185"/>
      <c r="AG22" s="186"/>
      <c r="AH22" s="185"/>
      <c r="AI22" s="186"/>
      <c r="AJ22" s="185"/>
      <c r="AK22" s="187"/>
      <c r="AL22" s="186"/>
      <c r="AM22" s="185"/>
      <c r="AN22" s="186"/>
      <c r="AO22" s="184"/>
      <c r="AP22" s="185"/>
      <c r="AQ22" s="186"/>
      <c r="AR22" s="185"/>
      <c r="AS22" s="187"/>
      <c r="AT22" s="186"/>
      <c r="AU22" s="185"/>
      <c r="AV22" s="188"/>
    </row>
    <row r="23" spans="1:48" ht="14.25" customHeight="1" thickBot="1" x14ac:dyDescent="0.2">
      <c r="A23" s="189" t="str">
        <f>IF(W12="","",W12)</f>
        <v/>
      </c>
      <c r="B23" s="190"/>
      <c r="C23" s="191"/>
      <c r="D23" s="192"/>
      <c r="E23" s="192"/>
      <c r="F23" s="193"/>
      <c r="G23" s="194"/>
      <c r="H23" s="193"/>
      <c r="I23" s="194"/>
      <c r="J23" s="194"/>
      <c r="K23" s="193"/>
      <c r="L23" s="194"/>
      <c r="M23" s="193"/>
      <c r="N23" s="194"/>
      <c r="O23" s="193"/>
      <c r="P23" s="194"/>
      <c r="Q23" s="193"/>
      <c r="R23" s="194"/>
      <c r="S23" s="193"/>
      <c r="T23" s="194"/>
      <c r="U23" s="193"/>
      <c r="V23" s="194"/>
      <c r="W23" s="193"/>
      <c r="X23" s="195"/>
      <c r="Y23" s="194"/>
      <c r="Z23" s="193"/>
      <c r="AA23" s="194"/>
      <c r="AB23" s="192"/>
      <c r="AC23" s="192"/>
      <c r="AD23" s="193"/>
      <c r="AE23" s="194"/>
      <c r="AF23" s="193"/>
      <c r="AG23" s="194"/>
      <c r="AH23" s="193"/>
      <c r="AI23" s="194"/>
      <c r="AJ23" s="193"/>
      <c r="AK23" s="195"/>
      <c r="AL23" s="194"/>
      <c r="AM23" s="193"/>
      <c r="AN23" s="194"/>
      <c r="AO23" s="192"/>
      <c r="AP23" s="193"/>
      <c r="AQ23" s="194"/>
      <c r="AR23" s="193"/>
      <c r="AS23" s="195"/>
      <c r="AT23" s="194"/>
      <c r="AU23" s="193"/>
      <c r="AV23" s="196"/>
    </row>
    <row r="24" spans="1:48" ht="6" customHeight="1" thickTop="1" thickBot="1" x14ac:dyDescent="0.2"/>
    <row r="25" spans="1:48" ht="14.25" customHeight="1" thickTop="1" x14ac:dyDescent="0.15">
      <c r="A25" s="165" t="str">
        <f>IF(E11="","",E11)</f>
        <v/>
      </c>
      <c r="B25" s="166">
        <f>IF(E13="","",E13)</f>
        <v>0</v>
      </c>
      <c r="C25" s="167"/>
      <c r="D25" s="168"/>
      <c r="E25" s="168"/>
      <c r="F25" s="169"/>
      <c r="G25" s="170"/>
      <c r="H25" s="169"/>
      <c r="I25" s="170"/>
      <c r="J25" s="170"/>
      <c r="K25" s="169"/>
      <c r="L25" s="170"/>
      <c r="M25" s="169"/>
      <c r="N25" s="170"/>
      <c r="O25" s="169"/>
      <c r="P25" s="170"/>
      <c r="Q25" s="169"/>
      <c r="R25" s="170"/>
      <c r="S25" s="169"/>
      <c r="T25" s="170"/>
      <c r="U25" s="169"/>
      <c r="V25" s="170"/>
      <c r="W25" s="169"/>
      <c r="X25" s="171"/>
      <c r="Y25" s="170"/>
      <c r="Z25" s="169"/>
      <c r="AA25" s="170"/>
      <c r="AB25" s="168"/>
      <c r="AC25" s="168"/>
      <c r="AD25" s="169"/>
      <c r="AE25" s="170"/>
      <c r="AF25" s="169"/>
      <c r="AG25" s="170"/>
      <c r="AH25" s="169"/>
      <c r="AI25" s="170"/>
      <c r="AJ25" s="169"/>
      <c r="AK25" s="171"/>
      <c r="AL25" s="170"/>
      <c r="AM25" s="169"/>
      <c r="AN25" s="170"/>
      <c r="AO25" s="168"/>
      <c r="AP25" s="169"/>
      <c r="AQ25" s="170"/>
      <c r="AR25" s="169"/>
      <c r="AS25" s="171"/>
      <c r="AT25" s="170"/>
      <c r="AU25" s="169"/>
      <c r="AV25" s="172"/>
    </row>
    <row r="26" spans="1:48" ht="14.25" customHeight="1" x14ac:dyDescent="0.15">
      <c r="A26" s="173" t="str">
        <f>IF(E12="","",E12)</f>
        <v/>
      </c>
      <c r="B26" s="174"/>
      <c r="C26" s="175"/>
      <c r="D26" s="176"/>
      <c r="E26" s="176"/>
      <c r="F26" s="177"/>
      <c r="G26" s="178"/>
      <c r="H26" s="177"/>
      <c r="I26" s="178"/>
      <c r="J26" s="178"/>
      <c r="K26" s="177"/>
      <c r="L26" s="178"/>
      <c r="M26" s="177"/>
      <c r="N26" s="178"/>
      <c r="O26" s="177"/>
      <c r="P26" s="178"/>
      <c r="Q26" s="177"/>
      <c r="R26" s="178"/>
      <c r="S26" s="177"/>
      <c r="T26" s="178"/>
      <c r="U26" s="177"/>
      <c r="V26" s="178"/>
      <c r="W26" s="177"/>
      <c r="X26" s="179"/>
      <c r="Y26" s="178"/>
      <c r="Z26" s="177"/>
      <c r="AA26" s="178"/>
      <c r="AB26" s="176"/>
      <c r="AC26" s="176"/>
      <c r="AD26" s="177"/>
      <c r="AE26" s="178"/>
      <c r="AF26" s="177"/>
      <c r="AG26" s="178"/>
      <c r="AH26" s="177"/>
      <c r="AI26" s="178"/>
      <c r="AJ26" s="177"/>
      <c r="AK26" s="179"/>
      <c r="AL26" s="178"/>
      <c r="AM26" s="177"/>
      <c r="AN26" s="178"/>
      <c r="AO26" s="176"/>
      <c r="AP26" s="177"/>
      <c r="AQ26" s="178"/>
      <c r="AR26" s="177"/>
      <c r="AS26" s="179"/>
      <c r="AT26" s="178"/>
      <c r="AU26" s="177"/>
      <c r="AV26" s="180"/>
    </row>
    <row r="27" spans="1:48" ht="14.25" customHeight="1" x14ac:dyDescent="0.15">
      <c r="A27" s="181" t="str">
        <f>IF(W11="","",W11)</f>
        <v/>
      </c>
      <c r="B27" s="182">
        <f>IF(W13="","",W13)</f>
        <v>0</v>
      </c>
      <c r="C27" s="183"/>
      <c r="D27" s="184"/>
      <c r="E27" s="184"/>
      <c r="F27" s="185"/>
      <c r="G27" s="186"/>
      <c r="H27" s="185"/>
      <c r="I27" s="186"/>
      <c r="J27" s="186"/>
      <c r="K27" s="185"/>
      <c r="L27" s="186"/>
      <c r="M27" s="185"/>
      <c r="N27" s="186"/>
      <c r="O27" s="185"/>
      <c r="P27" s="186"/>
      <c r="Q27" s="185"/>
      <c r="R27" s="186"/>
      <c r="S27" s="185"/>
      <c r="T27" s="186"/>
      <c r="U27" s="185"/>
      <c r="V27" s="186"/>
      <c r="W27" s="185"/>
      <c r="X27" s="187"/>
      <c r="Y27" s="186"/>
      <c r="Z27" s="185"/>
      <c r="AA27" s="186"/>
      <c r="AB27" s="184"/>
      <c r="AC27" s="184"/>
      <c r="AD27" s="185"/>
      <c r="AE27" s="186"/>
      <c r="AF27" s="185"/>
      <c r="AG27" s="186"/>
      <c r="AH27" s="185"/>
      <c r="AI27" s="186"/>
      <c r="AJ27" s="185"/>
      <c r="AK27" s="187"/>
      <c r="AL27" s="186"/>
      <c r="AM27" s="185"/>
      <c r="AN27" s="186"/>
      <c r="AO27" s="184"/>
      <c r="AP27" s="185"/>
      <c r="AQ27" s="186"/>
      <c r="AR27" s="185"/>
      <c r="AS27" s="187"/>
      <c r="AT27" s="186"/>
      <c r="AU27" s="185"/>
      <c r="AV27" s="188"/>
    </row>
    <row r="28" spans="1:48" ht="14.25" customHeight="1" thickBot="1" x14ac:dyDescent="0.2">
      <c r="A28" s="189" t="str">
        <f>IF(W12="","",W12)</f>
        <v/>
      </c>
      <c r="B28" s="190"/>
      <c r="C28" s="191"/>
      <c r="D28" s="192"/>
      <c r="E28" s="192"/>
      <c r="F28" s="193"/>
      <c r="G28" s="194"/>
      <c r="H28" s="193"/>
      <c r="I28" s="194"/>
      <c r="J28" s="194"/>
      <c r="K28" s="193"/>
      <c r="L28" s="194"/>
      <c r="M28" s="193"/>
      <c r="N28" s="194"/>
      <c r="O28" s="193"/>
      <c r="P28" s="194"/>
      <c r="Q28" s="193"/>
      <c r="R28" s="194"/>
      <c r="S28" s="193"/>
      <c r="T28" s="194"/>
      <c r="U28" s="193"/>
      <c r="V28" s="194"/>
      <c r="W28" s="193"/>
      <c r="X28" s="195"/>
      <c r="Y28" s="194"/>
      <c r="Z28" s="193"/>
      <c r="AA28" s="194"/>
      <c r="AB28" s="192"/>
      <c r="AC28" s="192"/>
      <c r="AD28" s="193"/>
      <c r="AE28" s="194"/>
      <c r="AF28" s="193"/>
      <c r="AG28" s="194"/>
      <c r="AH28" s="193"/>
      <c r="AI28" s="194"/>
      <c r="AJ28" s="193"/>
      <c r="AK28" s="195"/>
      <c r="AL28" s="194"/>
      <c r="AM28" s="193"/>
      <c r="AN28" s="194"/>
      <c r="AO28" s="192"/>
      <c r="AP28" s="193"/>
      <c r="AQ28" s="194"/>
      <c r="AR28" s="193"/>
      <c r="AS28" s="195"/>
      <c r="AT28" s="194"/>
      <c r="AU28" s="193"/>
      <c r="AV28" s="196"/>
    </row>
    <row r="29" spans="1:48" ht="6" customHeight="1" thickTop="1" thickBot="1" x14ac:dyDescent="0.2"/>
    <row r="30" spans="1:48" ht="14.25" customHeight="1" thickTop="1" x14ac:dyDescent="0.15">
      <c r="A30" s="165" t="str">
        <f>IF(E11="","",E11)</f>
        <v/>
      </c>
      <c r="B30" s="166">
        <f>IF(E13="","",E13)</f>
        <v>0</v>
      </c>
      <c r="C30" s="167"/>
      <c r="D30" s="168"/>
      <c r="E30" s="168"/>
      <c r="F30" s="169"/>
      <c r="G30" s="170"/>
      <c r="H30" s="169"/>
      <c r="I30" s="170"/>
      <c r="J30" s="170"/>
      <c r="K30" s="169"/>
      <c r="L30" s="170"/>
      <c r="M30" s="169"/>
      <c r="N30" s="170"/>
      <c r="O30" s="169"/>
      <c r="P30" s="170"/>
      <c r="Q30" s="169"/>
      <c r="R30" s="170"/>
      <c r="S30" s="169"/>
      <c r="T30" s="170"/>
      <c r="U30" s="169"/>
      <c r="V30" s="170"/>
      <c r="W30" s="169"/>
      <c r="X30" s="171"/>
      <c r="Y30" s="170"/>
      <c r="Z30" s="169"/>
      <c r="AA30" s="170"/>
      <c r="AB30" s="168"/>
      <c r="AC30" s="168"/>
      <c r="AD30" s="169"/>
      <c r="AE30" s="170"/>
      <c r="AF30" s="169"/>
      <c r="AG30" s="170"/>
      <c r="AH30" s="169"/>
      <c r="AI30" s="170"/>
      <c r="AJ30" s="169"/>
      <c r="AK30" s="171"/>
      <c r="AL30" s="170"/>
      <c r="AM30" s="169"/>
      <c r="AN30" s="170"/>
      <c r="AO30" s="168"/>
      <c r="AP30" s="169"/>
      <c r="AQ30" s="170"/>
      <c r="AR30" s="169"/>
      <c r="AS30" s="171"/>
      <c r="AT30" s="170"/>
      <c r="AU30" s="169"/>
      <c r="AV30" s="172"/>
    </row>
    <row r="31" spans="1:48" ht="14.25" customHeight="1" x14ac:dyDescent="0.15">
      <c r="A31" s="173" t="str">
        <f>IF(E12="","",E12)</f>
        <v/>
      </c>
      <c r="B31" s="174"/>
      <c r="C31" s="175"/>
      <c r="D31" s="176"/>
      <c r="E31" s="176"/>
      <c r="F31" s="177"/>
      <c r="G31" s="178"/>
      <c r="H31" s="177"/>
      <c r="I31" s="178"/>
      <c r="J31" s="178"/>
      <c r="K31" s="177"/>
      <c r="L31" s="178"/>
      <c r="M31" s="177"/>
      <c r="N31" s="178"/>
      <c r="O31" s="177"/>
      <c r="P31" s="178"/>
      <c r="Q31" s="177"/>
      <c r="R31" s="178"/>
      <c r="S31" s="177"/>
      <c r="T31" s="178"/>
      <c r="U31" s="177"/>
      <c r="V31" s="178"/>
      <c r="W31" s="177"/>
      <c r="X31" s="179"/>
      <c r="Y31" s="178"/>
      <c r="Z31" s="177"/>
      <c r="AA31" s="178"/>
      <c r="AB31" s="176"/>
      <c r="AC31" s="176"/>
      <c r="AD31" s="177"/>
      <c r="AE31" s="178"/>
      <c r="AF31" s="177"/>
      <c r="AG31" s="178"/>
      <c r="AH31" s="177"/>
      <c r="AI31" s="178"/>
      <c r="AJ31" s="177"/>
      <c r="AK31" s="179"/>
      <c r="AL31" s="178"/>
      <c r="AM31" s="177"/>
      <c r="AN31" s="178"/>
      <c r="AO31" s="176"/>
      <c r="AP31" s="177"/>
      <c r="AQ31" s="178"/>
      <c r="AR31" s="177"/>
      <c r="AS31" s="179"/>
      <c r="AT31" s="178"/>
      <c r="AU31" s="177"/>
      <c r="AV31" s="180"/>
    </row>
    <row r="32" spans="1:48" ht="14.25" customHeight="1" x14ac:dyDescent="0.15">
      <c r="A32" s="181" t="str">
        <f>IF(W11="","",W11)</f>
        <v/>
      </c>
      <c r="B32" s="182">
        <f>IF(W13="","",W13)</f>
        <v>0</v>
      </c>
      <c r="C32" s="183"/>
      <c r="D32" s="184"/>
      <c r="E32" s="184"/>
      <c r="F32" s="185"/>
      <c r="G32" s="186"/>
      <c r="H32" s="185"/>
      <c r="I32" s="186"/>
      <c r="J32" s="186"/>
      <c r="K32" s="185"/>
      <c r="L32" s="186"/>
      <c r="M32" s="185"/>
      <c r="N32" s="186"/>
      <c r="O32" s="185"/>
      <c r="P32" s="186"/>
      <c r="Q32" s="185"/>
      <c r="R32" s="186"/>
      <c r="S32" s="185"/>
      <c r="T32" s="186"/>
      <c r="U32" s="185"/>
      <c r="V32" s="186"/>
      <c r="W32" s="185"/>
      <c r="X32" s="187"/>
      <c r="Y32" s="186"/>
      <c r="Z32" s="185"/>
      <c r="AA32" s="186"/>
      <c r="AB32" s="184"/>
      <c r="AC32" s="184"/>
      <c r="AD32" s="185"/>
      <c r="AE32" s="186"/>
      <c r="AF32" s="185"/>
      <c r="AG32" s="186"/>
      <c r="AH32" s="185"/>
      <c r="AI32" s="186"/>
      <c r="AJ32" s="185"/>
      <c r="AK32" s="187"/>
      <c r="AL32" s="186"/>
      <c r="AM32" s="185"/>
      <c r="AN32" s="186"/>
      <c r="AO32" s="184"/>
      <c r="AP32" s="185"/>
      <c r="AQ32" s="186"/>
      <c r="AR32" s="185"/>
      <c r="AS32" s="187"/>
      <c r="AT32" s="186"/>
      <c r="AU32" s="185"/>
      <c r="AV32" s="188"/>
    </row>
    <row r="33" spans="1:48" ht="14.25" customHeight="1" thickBot="1" x14ac:dyDescent="0.2">
      <c r="A33" s="189" t="str">
        <f>IF(W12="","",W12)</f>
        <v/>
      </c>
      <c r="B33" s="190"/>
      <c r="C33" s="191"/>
      <c r="D33" s="192"/>
      <c r="E33" s="192"/>
      <c r="F33" s="193"/>
      <c r="G33" s="194"/>
      <c r="H33" s="193"/>
      <c r="I33" s="194"/>
      <c r="J33" s="194"/>
      <c r="K33" s="193"/>
      <c r="L33" s="194"/>
      <c r="M33" s="193"/>
      <c r="N33" s="194"/>
      <c r="O33" s="193"/>
      <c r="P33" s="194"/>
      <c r="Q33" s="193"/>
      <c r="R33" s="194"/>
      <c r="S33" s="193"/>
      <c r="T33" s="194"/>
      <c r="U33" s="193"/>
      <c r="V33" s="194"/>
      <c r="W33" s="193"/>
      <c r="X33" s="195"/>
      <c r="Y33" s="194"/>
      <c r="Z33" s="193"/>
      <c r="AA33" s="194"/>
      <c r="AB33" s="192"/>
      <c r="AC33" s="192"/>
      <c r="AD33" s="193"/>
      <c r="AE33" s="194"/>
      <c r="AF33" s="193"/>
      <c r="AG33" s="194"/>
      <c r="AH33" s="193"/>
      <c r="AI33" s="194"/>
      <c r="AJ33" s="193"/>
      <c r="AK33" s="195"/>
      <c r="AL33" s="194"/>
      <c r="AM33" s="193"/>
      <c r="AN33" s="194"/>
      <c r="AO33" s="192"/>
      <c r="AP33" s="193"/>
      <c r="AQ33" s="194"/>
      <c r="AR33" s="193"/>
      <c r="AS33" s="195"/>
      <c r="AT33" s="194"/>
      <c r="AU33" s="193"/>
      <c r="AV33" s="196"/>
    </row>
    <row r="34" spans="1:48" ht="6" customHeight="1" thickTop="1" thickBot="1" x14ac:dyDescent="0.2"/>
    <row r="35" spans="1:48" ht="14.25" customHeight="1" thickTop="1" x14ac:dyDescent="0.15">
      <c r="A35" s="165" t="str">
        <f>IF(E11="","",E11)</f>
        <v/>
      </c>
      <c r="B35" s="166">
        <f>IF(E13="","",E13)</f>
        <v>0</v>
      </c>
      <c r="C35" s="167"/>
      <c r="D35" s="168"/>
      <c r="E35" s="168"/>
      <c r="F35" s="169"/>
      <c r="G35" s="170"/>
      <c r="H35" s="169"/>
      <c r="I35" s="170"/>
      <c r="J35" s="170"/>
      <c r="K35" s="169"/>
      <c r="L35" s="170"/>
      <c r="M35" s="169"/>
      <c r="N35" s="170"/>
      <c r="O35" s="169"/>
      <c r="P35" s="170"/>
      <c r="Q35" s="169"/>
      <c r="R35" s="170"/>
      <c r="S35" s="169"/>
      <c r="T35" s="170"/>
      <c r="U35" s="169"/>
      <c r="V35" s="170"/>
      <c r="W35" s="169"/>
      <c r="X35" s="171"/>
      <c r="Y35" s="170"/>
      <c r="Z35" s="169"/>
      <c r="AA35" s="170"/>
      <c r="AB35" s="168"/>
      <c r="AC35" s="168"/>
      <c r="AD35" s="169"/>
      <c r="AE35" s="170"/>
      <c r="AF35" s="169"/>
      <c r="AG35" s="170"/>
      <c r="AH35" s="169"/>
      <c r="AI35" s="170"/>
      <c r="AJ35" s="169"/>
      <c r="AK35" s="171"/>
      <c r="AL35" s="170"/>
      <c r="AM35" s="169"/>
      <c r="AN35" s="170"/>
      <c r="AO35" s="168"/>
      <c r="AP35" s="169"/>
      <c r="AQ35" s="170"/>
      <c r="AR35" s="169"/>
      <c r="AS35" s="171"/>
      <c r="AT35" s="170"/>
      <c r="AU35" s="169"/>
      <c r="AV35" s="172"/>
    </row>
    <row r="36" spans="1:48" ht="14.25" customHeight="1" x14ac:dyDescent="0.15">
      <c r="A36" s="173" t="str">
        <f>IF(E12="","",E12)</f>
        <v/>
      </c>
      <c r="B36" s="174"/>
      <c r="C36" s="175"/>
      <c r="D36" s="176"/>
      <c r="E36" s="176"/>
      <c r="F36" s="177"/>
      <c r="G36" s="178"/>
      <c r="H36" s="177"/>
      <c r="I36" s="178"/>
      <c r="J36" s="178"/>
      <c r="K36" s="177"/>
      <c r="L36" s="178"/>
      <c r="M36" s="177"/>
      <c r="N36" s="178"/>
      <c r="O36" s="177"/>
      <c r="P36" s="178"/>
      <c r="Q36" s="177"/>
      <c r="R36" s="178"/>
      <c r="S36" s="177"/>
      <c r="T36" s="178"/>
      <c r="U36" s="177"/>
      <c r="V36" s="178"/>
      <c r="W36" s="177"/>
      <c r="X36" s="179"/>
      <c r="Y36" s="178"/>
      <c r="Z36" s="177"/>
      <c r="AA36" s="178"/>
      <c r="AB36" s="176"/>
      <c r="AC36" s="176"/>
      <c r="AD36" s="177"/>
      <c r="AE36" s="178"/>
      <c r="AF36" s="177"/>
      <c r="AG36" s="178"/>
      <c r="AH36" s="177"/>
      <c r="AI36" s="178"/>
      <c r="AJ36" s="177"/>
      <c r="AK36" s="179"/>
      <c r="AL36" s="178"/>
      <c r="AM36" s="177"/>
      <c r="AN36" s="178"/>
      <c r="AO36" s="176"/>
      <c r="AP36" s="177"/>
      <c r="AQ36" s="178"/>
      <c r="AR36" s="177"/>
      <c r="AS36" s="179"/>
      <c r="AT36" s="178"/>
      <c r="AU36" s="177"/>
      <c r="AV36" s="180"/>
    </row>
    <row r="37" spans="1:48" ht="14.25" customHeight="1" x14ac:dyDescent="0.15">
      <c r="A37" s="181" t="str">
        <f>IF(W11="","",W11)</f>
        <v/>
      </c>
      <c r="B37" s="182">
        <f>IF(W13="","",W13)</f>
        <v>0</v>
      </c>
      <c r="C37" s="183"/>
      <c r="D37" s="184"/>
      <c r="E37" s="184"/>
      <c r="F37" s="185"/>
      <c r="G37" s="186"/>
      <c r="H37" s="185"/>
      <c r="I37" s="186"/>
      <c r="J37" s="186"/>
      <c r="K37" s="185"/>
      <c r="L37" s="186"/>
      <c r="M37" s="185"/>
      <c r="N37" s="186"/>
      <c r="O37" s="185"/>
      <c r="P37" s="186"/>
      <c r="Q37" s="185"/>
      <c r="R37" s="186"/>
      <c r="S37" s="185"/>
      <c r="T37" s="186"/>
      <c r="U37" s="185"/>
      <c r="V37" s="186"/>
      <c r="W37" s="185"/>
      <c r="X37" s="187"/>
      <c r="Y37" s="186"/>
      <c r="Z37" s="185"/>
      <c r="AA37" s="186"/>
      <c r="AB37" s="184"/>
      <c r="AC37" s="184"/>
      <c r="AD37" s="185"/>
      <c r="AE37" s="186"/>
      <c r="AF37" s="185"/>
      <c r="AG37" s="186"/>
      <c r="AH37" s="185"/>
      <c r="AI37" s="186"/>
      <c r="AJ37" s="185"/>
      <c r="AK37" s="187"/>
      <c r="AL37" s="186"/>
      <c r="AM37" s="185"/>
      <c r="AN37" s="186"/>
      <c r="AO37" s="184"/>
      <c r="AP37" s="185"/>
      <c r="AQ37" s="186"/>
      <c r="AR37" s="185"/>
      <c r="AS37" s="187"/>
      <c r="AT37" s="186"/>
      <c r="AU37" s="185"/>
      <c r="AV37" s="188"/>
    </row>
    <row r="38" spans="1:48" ht="14.25" customHeight="1" thickBot="1" x14ac:dyDescent="0.2">
      <c r="A38" s="189" t="str">
        <f>IF(W12="","",W12)</f>
        <v/>
      </c>
      <c r="B38" s="190"/>
      <c r="C38" s="191"/>
      <c r="D38" s="192"/>
      <c r="E38" s="192"/>
      <c r="F38" s="193"/>
      <c r="G38" s="194"/>
      <c r="H38" s="193"/>
      <c r="I38" s="194"/>
      <c r="J38" s="194"/>
      <c r="K38" s="193"/>
      <c r="L38" s="194"/>
      <c r="M38" s="193"/>
      <c r="N38" s="194"/>
      <c r="O38" s="193"/>
      <c r="P38" s="194"/>
      <c r="Q38" s="193"/>
      <c r="R38" s="194"/>
      <c r="S38" s="193"/>
      <c r="T38" s="194"/>
      <c r="U38" s="193"/>
      <c r="V38" s="194"/>
      <c r="W38" s="193"/>
      <c r="X38" s="195"/>
      <c r="Y38" s="194"/>
      <c r="Z38" s="193"/>
      <c r="AA38" s="194"/>
      <c r="AB38" s="192"/>
      <c r="AC38" s="192"/>
      <c r="AD38" s="193"/>
      <c r="AE38" s="194"/>
      <c r="AF38" s="193"/>
      <c r="AG38" s="194"/>
      <c r="AH38" s="193"/>
      <c r="AI38" s="194"/>
      <c r="AJ38" s="193"/>
      <c r="AK38" s="195"/>
      <c r="AL38" s="194"/>
      <c r="AM38" s="193"/>
      <c r="AN38" s="194"/>
      <c r="AO38" s="192"/>
      <c r="AP38" s="193"/>
      <c r="AQ38" s="194"/>
      <c r="AR38" s="193"/>
      <c r="AS38" s="195"/>
      <c r="AT38" s="194"/>
      <c r="AU38" s="193"/>
      <c r="AV38" s="196"/>
    </row>
    <row r="39" spans="1:48" ht="6" customHeight="1" thickTop="1" thickBot="1" x14ac:dyDescent="0.2"/>
    <row r="40" spans="1:48" ht="14.25" customHeight="1" thickTop="1" x14ac:dyDescent="0.15">
      <c r="A40" s="165" t="str">
        <f>IF(E11="","",E11)</f>
        <v/>
      </c>
      <c r="B40" s="166">
        <f>IF(E13="","",E13)</f>
        <v>0</v>
      </c>
      <c r="C40" s="167"/>
      <c r="D40" s="168"/>
      <c r="E40" s="168"/>
      <c r="F40" s="169"/>
      <c r="G40" s="170"/>
      <c r="H40" s="169"/>
      <c r="I40" s="170"/>
      <c r="J40" s="170"/>
      <c r="K40" s="169"/>
      <c r="L40" s="170"/>
      <c r="M40" s="169"/>
      <c r="N40" s="170"/>
      <c r="O40" s="169"/>
      <c r="P40" s="170"/>
      <c r="Q40" s="169"/>
      <c r="R40" s="170"/>
      <c r="S40" s="169"/>
      <c r="T40" s="170"/>
      <c r="U40" s="169"/>
      <c r="V40" s="170"/>
      <c r="W40" s="169"/>
      <c r="X40" s="171"/>
      <c r="Y40" s="170"/>
      <c r="Z40" s="169"/>
      <c r="AA40" s="170"/>
      <c r="AB40" s="168"/>
      <c r="AC40" s="168"/>
      <c r="AD40" s="169"/>
      <c r="AE40" s="170"/>
      <c r="AF40" s="169"/>
      <c r="AG40" s="170"/>
      <c r="AH40" s="169"/>
      <c r="AI40" s="170"/>
      <c r="AJ40" s="169"/>
      <c r="AK40" s="171"/>
      <c r="AL40" s="170"/>
      <c r="AM40" s="169"/>
      <c r="AN40" s="170"/>
      <c r="AO40" s="168"/>
      <c r="AP40" s="169"/>
      <c r="AQ40" s="170"/>
      <c r="AR40" s="169"/>
      <c r="AS40" s="171"/>
      <c r="AT40" s="170"/>
      <c r="AU40" s="169"/>
      <c r="AV40" s="172"/>
    </row>
    <row r="41" spans="1:48" ht="14.25" customHeight="1" x14ac:dyDescent="0.15">
      <c r="A41" s="173" t="str">
        <f>IF(E12="","",E12)</f>
        <v/>
      </c>
      <c r="B41" s="174"/>
      <c r="C41" s="175"/>
      <c r="D41" s="176"/>
      <c r="E41" s="176"/>
      <c r="F41" s="177"/>
      <c r="G41" s="178"/>
      <c r="H41" s="177"/>
      <c r="I41" s="178"/>
      <c r="J41" s="178"/>
      <c r="K41" s="177"/>
      <c r="L41" s="178"/>
      <c r="M41" s="177"/>
      <c r="N41" s="178"/>
      <c r="O41" s="177"/>
      <c r="P41" s="178"/>
      <c r="Q41" s="177"/>
      <c r="R41" s="178"/>
      <c r="S41" s="177"/>
      <c r="T41" s="178"/>
      <c r="U41" s="177"/>
      <c r="V41" s="178"/>
      <c r="W41" s="177"/>
      <c r="X41" s="179"/>
      <c r="Y41" s="178"/>
      <c r="Z41" s="177"/>
      <c r="AA41" s="178"/>
      <c r="AB41" s="176"/>
      <c r="AC41" s="176"/>
      <c r="AD41" s="177"/>
      <c r="AE41" s="178"/>
      <c r="AF41" s="177"/>
      <c r="AG41" s="178"/>
      <c r="AH41" s="177"/>
      <c r="AI41" s="178"/>
      <c r="AJ41" s="177"/>
      <c r="AK41" s="179"/>
      <c r="AL41" s="178"/>
      <c r="AM41" s="177"/>
      <c r="AN41" s="178"/>
      <c r="AO41" s="176"/>
      <c r="AP41" s="177"/>
      <c r="AQ41" s="178"/>
      <c r="AR41" s="177"/>
      <c r="AS41" s="179"/>
      <c r="AT41" s="178"/>
      <c r="AU41" s="177"/>
      <c r="AV41" s="180"/>
    </row>
    <row r="42" spans="1:48" ht="14.25" customHeight="1" x14ac:dyDescent="0.15">
      <c r="A42" s="181" t="str">
        <f>IF(W11="","",W11)</f>
        <v/>
      </c>
      <c r="B42" s="182">
        <f>IF(W13="","",W13)</f>
        <v>0</v>
      </c>
      <c r="C42" s="183"/>
      <c r="D42" s="184"/>
      <c r="E42" s="184"/>
      <c r="F42" s="185"/>
      <c r="G42" s="186"/>
      <c r="H42" s="185"/>
      <c r="I42" s="186"/>
      <c r="J42" s="186"/>
      <c r="K42" s="185"/>
      <c r="L42" s="186"/>
      <c r="M42" s="185"/>
      <c r="N42" s="186"/>
      <c r="O42" s="185"/>
      <c r="P42" s="186"/>
      <c r="Q42" s="185"/>
      <c r="R42" s="186"/>
      <c r="S42" s="185"/>
      <c r="T42" s="186"/>
      <c r="U42" s="185"/>
      <c r="V42" s="186"/>
      <c r="W42" s="185"/>
      <c r="X42" s="187"/>
      <c r="Y42" s="186"/>
      <c r="Z42" s="185"/>
      <c r="AA42" s="186"/>
      <c r="AB42" s="184"/>
      <c r="AC42" s="184"/>
      <c r="AD42" s="185"/>
      <c r="AE42" s="186"/>
      <c r="AF42" s="185"/>
      <c r="AG42" s="186"/>
      <c r="AH42" s="185"/>
      <c r="AI42" s="186"/>
      <c r="AJ42" s="185"/>
      <c r="AK42" s="187"/>
      <c r="AL42" s="186"/>
      <c r="AM42" s="185"/>
      <c r="AN42" s="186"/>
      <c r="AO42" s="184"/>
      <c r="AP42" s="185"/>
      <c r="AQ42" s="186"/>
      <c r="AR42" s="185"/>
      <c r="AS42" s="187"/>
      <c r="AT42" s="186"/>
      <c r="AU42" s="185"/>
      <c r="AV42" s="188"/>
    </row>
    <row r="43" spans="1:48" ht="14.25" customHeight="1" thickBot="1" x14ac:dyDescent="0.2">
      <c r="A43" s="189" t="str">
        <f>IF(W12="","",W12)</f>
        <v/>
      </c>
      <c r="B43" s="190"/>
      <c r="C43" s="191"/>
      <c r="D43" s="192"/>
      <c r="E43" s="192"/>
      <c r="F43" s="193"/>
      <c r="G43" s="194"/>
      <c r="H43" s="193"/>
      <c r="I43" s="194"/>
      <c r="J43" s="194"/>
      <c r="K43" s="193"/>
      <c r="L43" s="194"/>
      <c r="M43" s="193"/>
      <c r="N43" s="194"/>
      <c r="O43" s="193"/>
      <c r="P43" s="194"/>
      <c r="Q43" s="193"/>
      <c r="R43" s="194"/>
      <c r="S43" s="193"/>
      <c r="T43" s="194"/>
      <c r="U43" s="193"/>
      <c r="V43" s="194"/>
      <c r="W43" s="193"/>
      <c r="X43" s="195"/>
      <c r="Y43" s="194"/>
      <c r="Z43" s="193"/>
      <c r="AA43" s="194"/>
      <c r="AB43" s="192"/>
      <c r="AC43" s="192"/>
      <c r="AD43" s="193"/>
      <c r="AE43" s="194"/>
      <c r="AF43" s="193"/>
      <c r="AG43" s="194"/>
      <c r="AH43" s="193"/>
      <c r="AI43" s="194"/>
      <c r="AJ43" s="193"/>
      <c r="AK43" s="195"/>
      <c r="AL43" s="194"/>
      <c r="AM43" s="193"/>
      <c r="AN43" s="194"/>
      <c r="AO43" s="192"/>
      <c r="AP43" s="193"/>
      <c r="AQ43" s="194"/>
      <c r="AR43" s="193"/>
      <c r="AS43" s="195"/>
      <c r="AT43" s="194"/>
      <c r="AU43" s="193"/>
      <c r="AV43" s="196"/>
    </row>
    <row r="44" spans="1:48" ht="6" customHeight="1" thickTop="1" thickBot="1" x14ac:dyDescent="0.2"/>
    <row r="45" spans="1:48" ht="27" customHeight="1" x14ac:dyDescent="0.15">
      <c r="A45" s="358" t="s">
        <v>172</v>
      </c>
      <c r="B45" s="359"/>
      <c r="D45" s="335" t="s">
        <v>173</v>
      </c>
      <c r="E45" s="335"/>
      <c r="F45" s="335"/>
      <c r="G45" s="335"/>
      <c r="H45" s="335"/>
      <c r="I45" s="335"/>
      <c r="J45" s="335"/>
      <c r="K45" s="335"/>
      <c r="L45" s="335"/>
      <c r="M45" s="335"/>
      <c r="N45" s="335"/>
      <c r="O45" s="335"/>
      <c r="P45" s="335"/>
      <c r="Q45" s="335"/>
      <c r="R45" s="335"/>
      <c r="S45" s="335" t="s">
        <v>174</v>
      </c>
      <c r="T45" s="335"/>
      <c r="U45" s="335"/>
      <c r="V45" s="335"/>
      <c r="W45" s="335"/>
      <c r="X45" s="335"/>
      <c r="Y45" s="335"/>
      <c r="Z45" s="335"/>
      <c r="AA45" s="335"/>
      <c r="AB45" s="335"/>
      <c r="AC45" s="335"/>
      <c r="AD45" s="335"/>
      <c r="AE45" s="335"/>
      <c r="AF45" s="335"/>
      <c r="AG45" s="335"/>
      <c r="AH45" s="335" t="s">
        <v>175</v>
      </c>
      <c r="AI45" s="335"/>
      <c r="AJ45" s="335"/>
      <c r="AK45" s="335"/>
      <c r="AL45" s="335"/>
      <c r="AM45" s="335"/>
      <c r="AN45" s="335"/>
      <c r="AO45" s="335"/>
      <c r="AP45" s="335"/>
      <c r="AQ45" s="335"/>
      <c r="AR45" s="335"/>
      <c r="AS45" s="335"/>
      <c r="AT45" s="335"/>
      <c r="AU45" s="335"/>
      <c r="AV45" s="335"/>
    </row>
    <row r="46" spans="1:48" ht="6" customHeight="1" thickBot="1" x14ac:dyDescent="0.2">
      <c r="A46" s="360"/>
      <c r="B46" s="361"/>
    </row>
    <row r="47" spans="1:48" ht="14.25" customHeight="1" x14ac:dyDescent="0.15">
      <c r="A47" s="360"/>
      <c r="B47" s="361"/>
      <c r="D47" s="324" t="s">
        <v>176</v>
      </c>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6"/>
      <c r="AH47" s="364" t="s">
        <v>177</v>
      </c>
      <c r="AI47" s="365"/>
      <c r="AJ47" s="365"/>
      <c r="AK47" s="365"/>
      <c r="AL47" s="366"/>
      <c r="AM47" s="367" t="s">
        <v>178</v>
      </c>
      <c r="AN47" s="365"/>
      <c r="AO47" s="365"/>
      <c r="AP47" s="365"/>
      <c r="AQ47" s="366"/>
      <c r="AR47" s="367" t="s">
        <v>179</v>
      </c>
      <c r="AS47" s="365"/>
      <c r="AT47" s="365"/>
      <c r="AU47" s="365"/>
      <c r="AV47" s="368"/>
    </row>
    <row r="48" spans="1:48" ht="27" customHeight="1" x14ac:dyDescent="0.15">
      <c r="A48" s="360"/>
      <c r="B48" s="361"/>
      <c r="D48" s="198"/>
      <c r="E48" s="333">
        <f>IF(E13="","",E13)</f>
        <v>0</v>
      </c>
      <c r="F48" s="333"/>
      <c r="G48" s="333"/>
      <c r="H48" s="333"/>
      <c r="I48" s="333"/>
      <c r="J48" s="333"/>
      <c r="K48" s="333"/>
      <c r="L48" s="333"/>
      <c r="M48" s="333"/>
      <c r="N48" s="200"/>
      <c r="O48" s="377"/>
      <c r="P48" s="378"/>
      <c r="Q48" s="200"/>
      <c r="R48" s="201" t="s">
        <v>161</v>
      </c>
      <c r="T48" s="377"/>
      <c r="U48" s="378"/>
      <c r="V48" s="197"/>
      <c r="W48" s="333">
        <f>IF(W13="","",W13)</f>
        <v>0</v>
      </c>
      <c r="X48" s="333"/>
      <c r="Y48" s="333"/>
      <c r="Z48" s="333"/>
      <c r="AA48" s="333"/>
      <c r="AB48" s="333"/>
      <c r="AC48" s="333"/>
      <c r="AD48" s="333"/>
      <c r="AE48" s="333"/>
      <c r="AF48" s="202"/>
      <c r="AG48" s="197"/>
      <c r="AH48" s="379"/>
      <c r="AI48" s="380"/>
      <c r="AJ48" s="380"/>
      <c r="AK48" s="380"/>
      <c r="AL48" s="381"/>
      <c r="AM48" s="385"/>
      <c r="AN48" s="380"/>
      <c r="AO48" s="380"/>
      <c r="AP48" s="380"/>
      <c r="AQ48" s="381"/>
      <c r="AR48" s="385"/>
      <c r="AS48" s="380"/>
      <c r="AT48" s="380"/>
      <c r="AU48" s="380"/>
      <c r="AV48" s="387"/>
    </row>
    <row r="49" spans="1:48" ht="6" customHeight="1" thickBot="1" x14ac:dyDescent="0.2">
      <c r="A49" s="362"/>
      <c r="B49" s="363"/>
      <c r="D49" s="203"/>
      <c r="E49" s="204"/>
      <c r="F49" s="204"/>
      <c r="G49" s="204"/>
      <c r="H49" s="204"/>
      <c r="I49" s="204"/>
      <c r="J49" s="204"/>
      <c r="K49" s="204"/>
      <c r="L49" s="204"/>
      <c r="M49" s="204"/>
      <c r="N49" s="205"/>
      <c r="O49" s="206"/>
      <c r="P49" s="206"/>
      <c r="Q49" s="205"/>
      <c r="R49" s="159"/>
      <c r="S49" s="161"/>
      <c r="T49" s="206"/>
      <c r="U49" s="206"/>
      <c r="V49" s="207"/>
      <c r="W49" s="204"/>
      <c r="X49" s="204"/>
      <c r="Y49" s="204"/>
      <c r="Z49" s="204"/>
      <c r="AA49" s="204"/>
      <c r="AB49" s="204"/>
      <c r="AC49" s="204"/>
      <c r="AD49" s="204"/>
      <c r="AE49" s="204"/>
      <c r="AF49" s="208"/>
      <c r="AG49" s="197"/>
      <c r="AH49" s="382"/>
      <c r="AI49" s="383"/>
      <c r="AJ49" s="383"/>
      <c r="AK49" s="383"/>
      <c r="AL49" s="384"/>
      <c r="AM49" s="386"/>
      <c r="AN49" s="383"/>
      <c r="AO49" s="383"/>
      <c r="AP49" s="383"/>
      <c r="AQ49" s="384"/>
      <c r="AR49" s="386"/>
      <c r="AS49" s="383"/>
      <c r="AT49" s="383"/>
      <c r="AU49" s="383"/>
      <c r="AV49" s="388"/>
    </row>
    <row r="50" spans="1:48" ht="6" customHeight="1" x14ac:dyDescent="0.15">
      <c r="D50" s="200"/>
      <c r="E50" s="209"/>
      <c r="F50" s="209"/>
      <c r="G50" s="209"/>
      <c r="H50" s="209"/>
      <c r="I50" s="209"/>
      <c r="J50" s="209"/>
      <c r="K50" s="209"/>
      <c r="L50" s="209"/>
      <c r="M50" s="209"/>
      <c r="N50" s="200"/>
      <c r="O50" s="210"/>
      <c r="P50" s="210"/>
      <c r="Q50" s="200"/>
      <c r="R50" s="201"/>
      <c r="T50" s="210"/>
      <c r="U50" s="210"/>
      <c r="V50" s="197"/>
      <c r="W50" s="209"/>
      <c r="X50" s="209"/>
      <c r="Y50" s="209"/>
      <c r="Z50" s="209"/>
      <c r="AA50" s="209"/>
      <c r="AB50" s="209"/>
      <c r="AC50" s="209"/>
      <c r="AD50" s="209"/>
      <c r="AE50" s="209"/>
      <c r="AF50" s="197"/>
      <c r="AG50" s="197"/>
      <c r="AH50" s="210"/>
      <c r="AI50" s="210"/>
      <c r="AJ50" s="210"/>
      <c r="AK50" s="210"/>
      <c r="AL50" s="210"/>
      <c r="AM50" s="210"/>
      <c r="AN50" s="210"/>
      <c r="AO50" s="210"/>
      <c r="AP50" s="210"/>
      <c r="AQ50" s="210"/>
      <c r="AR50" s="210"/>
      <c r="AS50" s="210"/>
      <c r="AT50" s="210"/>
      <c r="AU50" s="210"/>
      <c r="AV50" s="210"/>
    </row>
    <row r="51" spans="1:48" x14ac:dyDescent="0.15">
      <c r="C51" s="357" t="s">
        <v>180</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row>
    <row r="53" spans="1:48" ht="26.25" customHeight="1" thickBot="1" x14ac:dyDescent="0.2">
      <c r="A53" s="404" t="str">
        <f>$A$10</f>
        <v>大会名　関東大学バドミントンリーグ戦</v>
      </c>
      <c r="B53" s="405"/>
      <c r="D53" s="406" t="s">
        <v>160</v>
      </c>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H53" s="407"/>
      <c r="AI53" s="408"/>
      <c r="AJ53" s="365">
        <f ca="1">$AJ$10</f>
        <v>2025</v>
      </c>
      <c r="AK53" s="365"/>
      <c r="AL53" s="365"/>
      <c r="AM53" s="143" t="s">
        <v>152</v>
      </c>
      <c r="AN53" s="365">
        <f ca="1">$AN$10</f>
        <v>5</v>
      </c>
      <c r="AO53" s="365"/>
      <c r="AP53" s="365"/>
      <c r="AQ53" s="143" t="s">
        <v>153</v>
      </c>
      <c r="AR53" s="365">
        <f ca="1">$AR$10</f>
        <v>4</v>
      </c>
      <c r="AS53" s="365"/>
      <c r="AT53" s="365"/>
      <c r="AU53" s="409" t="s">
        <v>154</v>
      </c>
      <c r="AV53" s="410"/>
    </row>
    <row r="54" spans="1:48" ht="27" customHeight="1" x14ac:dyDescent="0.15">
      <c r="A54" s="144" t="str">
        <f>$A$11</f>
        <v>種目　部</v>
      </c>
      <c r="B54" s="145" t="str">
        <f>$B$11</f>
        <v>ラウンド　第一節</v>
      </c>
      <c r="D54" s="389"/>
      <c r="E54" s="391" t="str">
        <f>E4</f>
        <v/>
      </c>
      <c r="F54" s="392"/>
      <c r="G54" s="392"/>
      <c r="H54" s="392"/>
      <c r="I54" s="392"/>
      <c r="J54" s="392"/>
      <c r="K54" s="392"/>
      <c r="L54" s="392"/>
      <c r="M54" s="392"/>
      <c r="N54" s="211"/>
      <c r="O54" s="211"/>
      <c r="P54" s="211"/>
      <c r="Q54" s="212"/>
      <c r="R54" s="211" t="s">
        <v>161</v>
      </c>
      <c r="S54" s="212"/>
      <c r="T54" s="211"/>
      <c r="U54" s="211"/>
      <c r="V54" s="213"/>
      <c r="W54" s="395" t="str">
        <f>Z4</f>
        <v/>
      </c>
      <c r="X54" s="395"/>
      <c r="Y54" s="395"/>
      <c r="Z54" s="395"/>
      <c r="AA54" s="395"/>
      <c r="AB54" s="395"/>
      <c r="AC54" s="395"/>
      <c r="AD54" s="395"/>
      <c r="AE54" s="396"/>
      <c r="AF54" s="399"/>
      <c r="AH54" s="401" t="s">
        <v>162</v>
      </c>
      <c r="AI54" s="402"/>
      <c r="AJ54" s="402"/>
      <c r="AK54" s="402"/>
      <c r="AL54" s="150"/>
      <c r="AM54" s="151" t="s">
        <v>163</v>
      </c>
      <c r="AN54" s="149"/>
      <c r="AO54" s="403" t="s">
        <v>164</v>
      </c>
      <c r="AP54" s="402"/>
      <c r="AQ54" s="402"/>
      <c r="AR54" s="402"/>
      <c r="AS54" s="150"/>
      <c r="AT54" s="411" t="s">
        <v>163</v>
      </c>
      <c r="AU54" s="411"/>
      <c r="AV54" s="152"/>
    </row>
    <row r="55" spans="1:48" ht="27" customHeight="1" x14ac:dyDescent="0.15">
      <c r="A55" s="144" t="str">
        <f>$A$12</f>
        <v>試合番号　W-1</v>
      </c>
      <c r="B55" s="145" t="s">
        <v>181</v>
      </c>
      <c r="D55" s="390"/>
      <c r="E55" s="393"/>
      <c r="F55" s="394"/>
      <c r="G55" s="394"/>
      <c r="H55" s="394"/>
      <c r="I55" s="394"/>
      <c r="J55" s="394"/>
      <c r="K55" s="394"/>
      <c r="L55" s="394"/>
      <c r="M55" s="394"/>
      <c r="O55" s="153"/>
      <c r="Q55" s="154"/>
      <c r="R55" s="141" t="s">
        <v>161</v>
      </c>
      <c r="S55" s="154"/>
      <c r="U55" s="153"/>
      <c r="V55" s="155"/>
      <c r="W55" s="397"/>
      <c r="X55" s="397"/>
      <c r="Y55" s="397"/>
      <c r="Z55" s="397"/>
      <c r="AA55" s="397"/>
      <c r="AB55" s="397"/>
      <c r="AC55" s="397"/>
      <c r="AD55" s="397"/>
      <c r="AE55" s="398"/>
      <c r="AF55" s="400"/>
      <c r="AH55" s="401" t="s">
        <v>166</v>
      </c>
      <c r="AI55" s="402"/>
      <c r="AJ55" s="402"/>
      <c r="AK55" s="402"/>
      <c r="AL55" s="412"/>
      <c r="AM55" s="412"/>
      <c r="AN55" s="412"/>
      <c r="AO55" s="412"/>
      <c r="AP55" s="412"/>
      <c r="AQ55" s="412"/>
      <c r="AR55" s="412"/>
      <c r="AS55" s="411" t="s">
        <v>167</v>
      </c>
      <c r="AT55" s="411"/>
      <c r="AU55" s="411"/>
      <c r="AV55" s="413"/>
    </row>
    <row r="56" spans="1:48" ht="27" customHeight="1" thickBot="1" x14ac:dyDescent="0.2">
      <c r="A56" s="156" t="str">
        <f>$A$13</f>
        <v>会場名　どこか</v>
      </c>
      <c r="B56" s="157" t="str">
        <f>$B$13</f>
        <v>コート番号　A</v>
      </c>
      <c r="D56" s="158" t="s">
        <v>168</v>
      </c>
      <c r="E56" s="369">
        <f>S4</f>
        <v>0</v>
      </c>
      <c r="F56" s="369"/>
      <c r="G56" s="369"/>
      <c r="H56" s="369"/>
      <c r="I56" s="369"/>
      <c r="J56" s="369"/>
      <c r="K56" s="369"/>
      <c r="L56" s="369"/>
      <c r="M56" s="369"/>
      <c r="N56" s="160" t="s">
        <v>169</v>
      </c>
      <c r="O56" s="161"/>
      <c r="P56" s="161"/>
      <c r="Q56" s="162"/>
      <c r="R56" s="161" t="s">
        <v>161</v>
      </c>
      <c r="S56" s="162"/>
      <c r="T56" s="161"/>
      <c r="U56" s="161"/>
      <c r="V56" s="163" t="s">
        <v>168</v>
      </c>
      <c r="W56" s="370">
        <f>AN4</f>
        <v>0</v>
      </c>
      <c r="X56" s="370"/>
      <c r="Y56" s="370"/>
      <c r="Z56" s="370"/>
      <c r="AA56" s="370"/>
      <c r="AB56" s="370"/>
      <c r="AC56" s="370"/>
      <c r="AD56" s="370"/>
      <c r="AE56" s="370"/>
      <c r="AF56" s="164" t="s">
        <v>169</v>
      </c>
      <c r="AH56" s="371" t="s">
        <v>170</v>
      </c>
      <c r="AI56" s="372"/>
      <c r="AJ56" s="372"/>
      <c r="AK56" s="372"/>
      <c r="AL56" s="372"/>
      <c r="AM56" s="372"/>
      <c r="AN56" s="373"/>
      <c r="AO56" s="374" t="s">
        <v>171</v>
      </c>
      <c r="AP56" s="375"/>
      <c r="AQ56" s="375"/>
      <c r="AR56" s="375"/>
      <c r="AS56" s="372"/>
      <c r="AT56" s="372"/>
      <c r="AU56" s="372"/>
      <c r="AV56" s="376"/>
    </row>
    <row r="57" spans="1:48" ht="12" customHeight="1" thickBot="1" x14ac:dyDescent="0.2"/>
    <row r="58" spans="1:48" ht="14.25" customHeight="1" thickTop="1" x14ac:dyDescent="0.15">
      <c r="A58" s="165" t="str">
        <f>IF(E54="","",E54)</f>
        <v/>
      </c>
      <c r="B58" s="166">
        <f>IF(E56="","",E56)</f>
        <v>0</v>
      </c>
      <c r="C58" s="167"/>
      <c r="D58" s="168"/>
      <c r="E58" s="168"/>
      <c r="F58" s="169"/>
      <c r="G58" s="170"/>
      <c r="H58" s="169"/>
      <c r="I58" s="170"/>
      <c r="J58" s="170"/>
      <c r="K58" s="169"/>
      <c r="L58" s="170"/>
      <c r="M58" s="169"/>
      <c r="N58" s="170"/>
      <c r="O58" s="169"/>
      <c r="P58" s="170"/>
      <c r="Q58" s="169"/>
      <c r="R58" s="170"/>
      <c r="S58" s="169"/>
      <c r="T58" s="170"/>
      <c r="U58" s="169"/>
      <c r="V58" s="170"/>
      <c r="W58" s="169"/>
      <c r="X58" s="171"/>
      <c r="Y58" s="170"/>
      <c r="Z58" s="169"/>
      <c r="AA58" s="170"/>
      <c r="AB58" s="168"/>
      <c r="AC58" s="168"/>
      <c r="AD58" s="169"/>
      <c r="AE58" s="170"/>
      <c r="AF58" s="169"/>
      <c r="AG58" s="170"/>
      <c r="AH58" s="169"/>
      <c r="AI58" s="170"/>
      <c r="AJ58" s="169"/>
      <c r="AK58" s="171"/>
      <c r="AL58" s="170"/>
      <c r="AM58" s="169"/>
      <c r="AN58" s="170"/>
      <c r="AO58" s="168"/>
      <c r="AP58" s="169"/>
      <c r="AQ58" s="170"/>
      <c r="AR58" s="169"/>
      <c r="AS58" s="171"/>
      <c r="AT58" s="170"/>
      <c r="AU58" s="169"/>
      <c r="AV58" s="172"/>
    </row>
    <row r="59" spans="1:48" ht="14.25" customHeight="1" x14ac:dyDescent="0.15">
      <c r="A59" s="173" t="str">
        <f>IF(E55="","",E55)</f>
        <v/>
      </c>
      <c r="B59" s="174"/>
      <c r="C59" s="175"/>
      <c r="D59" s="176"/>
      <c r="E59" s="176"/>
      <c r="F59" s="177"/>
      <c r="G59" s="178"/>
      <c r="H59" s="177"/>
      <c r="I59" s="178"/>
      <c r="J59" s="178"/>
      <c r="K59" s="177"/>
      <c r="L59" s="178"/>
      <c r="M59" s="177"/>
      <c r="N59" s="178"/>
      <c r="O59" s="177"/>
      <c r="P59" s="178"/>
      <c r="Q59" s="177"/>
      <c r="R59" s="178"/>
      <c r="S59" s="177"/>
      <c r="T59" s="178"/>
      <c r="U59" s="177"/>
      <c r="V59" s="178"/>
      <c r="W59" s="177"/>
      <c r="X59" s="179"/>
      <c r="Y59" s="178"/>
      <c r="Z59" s="177"/>
      <c r="AA59" s="178"/>
      <c r="AB59" s="176"/>
      <c r="AC59" s="176"/>
      <c r="AD59" s="177"/>
      <c r="AE59" s="178"/>
      <c r="AF59" s="177"/>
      <c r="AG59" s="178"/>
      <c r="AH59" s="177"/>
      <c r="AI59" s="178"/>
      <c r="AJ59" s="177"/>
      <c r="AK59" s="179"/>
      <c r="AL59" s="178"/>
      <c r="AM59" s="177"/>
      <c r="AN59" s="178"/>
      <c r="AO59" s="176"/>
      <c r="AP59" s="177"/>
      <c r="AQ59" s="178"/>
      <c r="AR59" s="177"/>
      <c r="AS59" s="179"/>
      <c r="AT59" s="178"/>
      <c r="AU59" s="177"/>
      <c r="AV59" s="180"/>
    </row>
    <row r="60" spans="1:48" ht="14.25" customHeight="1" x14ac:dyDescent="0.15">
      <c r="A60" s="181" t="str">
        <f>IF(W54="","",W54)</f>
        <v/>
      </c>
      <c r="B60" s="182">
        <f>IF(W56="","",W56)</f>
        <v>0</v>
      </c>
      <c r="C60" s="183"/>
      <c r="D60" s="184"/>
      <c r="E60" s="184"/>
      <c r="F60" s="185"/>
      <c r="G60" s="186"/>
      <c r="H60" s="185"/>
      <c r="I60" s="186"/>
      <c r="J60" s="186"/>
      <c r="K60" s="185"/>
      <c r="L60" s="186"/>
      <c r="M60" s="185"/>
      <c r="N60" s="186"/>
      <c r="O60" s="185"/>
      <c r="P60" s="186"/>
      <c r="Q60" s="185"/>
      <c r="R60" s="186"/>
      <c r="S60" s="185"/>
      <c r="T60" s="186"/>
      <c r="U60" s="185"/>
      <c r="V60" s="186"/>
      <c r="W60" s="185"/>
      <c r="X60" s="187"/>
      <c r="Y60" s="186"/>
      <c r="Z60" s="185"/>
      <c r="AA60" s="186"/>
      <c r="AB60" s="184"/>
      <c r="AC60" s="184"/>
      <c r="AD60" s="185"/>
      <c r="AE60" s="186"/>
      <c r="AF60" s="185"/>
      <c r="AG60" s="186"/>
      <c r="AH60" s="185"/>
      <c r="AI60" s="186"/>
      <c r="AJ60" s="185"/>
      <c r="AK60" s="187"/>
      <c r="AL60" s="186"/>
      <c r="AM60" s="185"/>
      <c r="AN60" s="186"/>
      <c r="AO60" s="184"/>
      <c r="AP60" s="185"/>
      <c r="AQ60" s="186"/>
      <c r="AR60" s="185"/>
      <c r="AS60" s="187"/>
      <c r="AT60" s="186"/>
      <c r="AU60" s="185"/>
      <c r="AV60" s="188"/>
    </row>
    <row r="61" spans="1:48" ht="14.25" customHeight="1" thickBot="1" x14ac:dyDescent="0.2">
      <c r="A61" s="189" t="str">
        <f>IF(W55="","",W55)</f>
        <v/>
      </c>
      <c r="B61" s="190"/>
      <c r="C61" s="191"/>
      <c r="D61" s="192"/>
      <c r="E61" s="192"/>
      <c r="F61" s="193"/>
      <c r="G61" s="194"/>
      <c r="H61" s="193"/>
      <c r="I61" s="194"/>
      <c r="J61" s="194"/>
      <c r="K61" s="193"/>
      <c r="L61" s="194"/>
      <c r="M61" s="193"/>
      <c r="N61" s="194"/>
      <c r="O61" s="193"/>
      <c r="P61" s="194"/>
      <c r="Q61" s="193"/>
      <c r="R61" s="194"/>
      <c r="S61" s="193"/>
      <c r="T61" s="194"/>
      <c r="U61" s="193"/>
      <c r="V61" s="194"/>
      <c r="W61" s="193"/>
      <c r="X61" s="195"/>
      <c r="Y61" s="194"/>
      <c r="Z61" s="193"/>
      <c r="AA61" s="194"/>
      <c r="AB61" s="192"/>
      <c r="AC61" s="192"/>
      <c r="AD61" s="193"/>
      <c r="AE61" s="194"/>
      <c r="AF61" s="193"/>
      <c r="AG61" s="194"/>
      <c r="AH61" s="193"/>
      <c r="AI61" s="194"/>
      <c r="AJ61" s="193"/>
      <c r="AK61" s="195"/>
      <c r="AL61" s="194"/>
      <c r="AM61" s="193"/>
      <c r="AN61" s="194"/>
      <c r="AO61" s="192"/>
      <c r="AP61" s="193"/>
      <c r="AQ61" s="194"/>
      <c r="AR61" s="193"/>
      <c r="AS61" s="195"/>
      <c r="AT61" s="194"/>
      <c r="AU61" s="193"/>
      <c r="AV61" s="196"/>
    </row>
    <row r="62" spans="1:48" ht="6" customHeight="1" thickTop="1" thickBot="1" x14ac:dyDescent="0.2"/>
    <row r="63" spans="1:48" ht="14.25" customHeight="1" thickTop="1" x14ac:dyDescent="0.15">
      <c r="A63" s="165" t="str">
        <f>IF(E54="","",E54)</f>
        <v/>
      </c>
      <c r="B63" s="166">
        <f>IF(E56="","",E56)</f>
        <v>0</v>
      </c>
      <c r="C63" s="167"/>
      <c r="D63" s="168"/>
      <c r="E63" s="168"/>
      <c r="F63" s="169"/>
      <c r="G63" s="170"/>
      <c r="H63" s="169"/>
      <c r="I63" s="170"/>
      <c r="J63" s="170"/>
      <c r="K63" s="169"/>
      <c r="L63" s="170"/>
      <c r="M63" s="169"/>
      <c r="N63" s="170"/>
      <c r="O63" s="169"/>
      <c r="P63" s="170"/>
      <c r="Q63" s="169"/>
      <c r="R63" s="170"/>
      <c r="S63" s="169"/>
      <c r="T63" s="170"/>
      <c r="U63" s="169"/>
      <c r="V63" s="170"/>
      <c r="W63" s="169"/>
      <c r="X63" s="171"/>
      <c r="Y63" s="170"/>
      <c r="Z63" s="169"/>
      <c r="AA63" s="170"/>
      <c r="AB63" s="168"/>
      <c r="AC63" s="168"/>
      <c r="AD63" s="169"/>
      <c r="AE63" s="170"/>
      <c r="AF63" s="169"/>
      <c r="AG63" s="170"/>
      <c r="AH63" s="169"/>
      <c r="AI63" s="170"/>
      <c r="AJ63" s="169"/>
      <c r="AK63" s="171"/>
      <c r="AL63" s="170"/>
      <c r="AM63" s="169"/>
      <c r="AN63" s="170"/>
      <c r="AO63" s="168"/>
      <c r="AP63" s="169"/>
      <c r="AQ63" s="170"/>
      <c r="AR63" s="169"/>
      <c r="AS63" s="171"/>
      <c r="AT63" s="170"/>
      <c r="AU63" s="169"/>
      <c r="AV63" s="172"/>
    </row>
    <row r="64" spans="1:48" ht="14.25" customHeight="1" x14ac:dyDescent="0.15">
      <c r="A64" s="173" t="str">
        <f>IF(E55="","",E55)</f>
        <v/>
      </c>
      <c r="B64" s="174"/>
      <c r="C64" s="175"/>
      <c r="D64" s="176"/>
      <c r="E64" s="176"/>
      <c r="F64" s="177"/>
      <c r="G64" s="178"/>
      <c r="H64" s="177"/>
      <c r="I64" s="178"/>
      <c r="J64" s="178"/>
      <c r="K64" s="177"/>
      <c r="L64" s="178"/>
      <c r="M64" s="177"/>
      <c r="N64" s="178"/>
      <c r="O64" s="177"/>
      <c r="P64" s="178"/>
      <c r="Q64" s="177"/>
      <c r="R64" s="178"/>
      <c r="S64" s="177"/>
      <c r="T64" s="178"/>
      <c r="U64" s="177"/>
      <c r="V64" s="178"/>
      <c r="W64" s="177"/>
      <c r="X64" s="179"/>
      <c r="Y64" s="178"/>
      <c r="Z64" s="177"/>
      <c r="AA64" s="178"/>
      <c r="AB64" s="176"/>
      <c r="AC64" s="176"/>
      <c r="AD64" s="177"/>
      <c r="AE64" s="178"/>
      <c r="AF64" s="177"/>
      <c r="AG64" s="178"/>
      <c r="AH64" s="177"/>
      <c r="AI64" s="178"/>
      <c r="AJ64" s="177"/>
      <c r="AK64" s="179"/>
      <c r="AL64" s="178"/>
      <c r="AM64" s="177"/>
      <c r="AN64" s="178"/>
      <c r="AO64" s="176"/>
      <c r="AP64" s="177"/>
      <c r="AQ64" s="178"/>
      <c r="AR64" s="177"/>
      <c r="AS64" s="179"/>
      <c r="AT64" s="178"/>
      <c r="AU64" s="177"/>
      <c r="AV64" s="180"/>
    </row>
    <row r="65" spans="1:48" ht="14.25" customHeight="1" x14ac:dyDescent="0.15">
      <c r="A65" s="181" t="str">
        <f>IF(W54="","",W54)</f>
        <v/>
      </c>
      <c r="B65" s="182">
        <f>IF(W56="","",W56)</f>
        <v>0</v>
      </c>
      <c r="C65" s="183"/>
      <c r="D65" s="184"/>
      <c r="E65" s="184"/>
      <c r="F65" s="185"/>
      <c r="G65" s="186"/>
      <c r="H65" s="185"/>
      <c r="I65" s="186"/>
      <c r="J65" s="186"/>
      <c r="K65" s="185"/>
      <c r="L65" s="186"/>
      <c r="M65" s="185"/>
      <c r="N65" s="186"/>
      <c r="O65" s="185"/>
      <c r="P65" s="186"/>
      <c r="Q65" s="185"/>
      <c r="R65" s="186"/>
      <c r="S65" s="185"/>
      <c r="T65" s="186"/>
      <c r="U65" s="185"/>
      <c r="V65" s="186"/>
      <c r="W65" s="185"/>
      <c r="X65" s="187"/>
      <c r="Y65" s="186"/>
      <c r="Z65" s="185"/>
      <c r="AA65" s="186"/>
      <c r="AB65" s="184"/>
      <c r="AC65" s="184"/>
      <c r="AD65" s="185"/>
      <c r="AE65" s="186"/>
      <c r="AF65" s="185"/>
      <c r="AG65" s="186"/>
      <c r="AH65" s="185"/>
      <c r="AI65" s="186"/>
      <c r="AJ65" s="185"/>
      <c r="AK65" s="187"/>
      <c r="AL65" s="186"/>
      <c r="AM65" s="185"/>
      <c r="AN65" s="186"/>
      <c r="AO65" s="184"/>
      <c r="AP65" s="185"/>
      <c r="AQ65" s="186"/>
      <c r="AR65" s="185"/>
      <c r="AS65" s="187"/>
      <c r="AT65" s="186"/>
      <c r="AU65" s="185"/>
      <c r="AV65" s="188"/>
    </row>
    <row r="66" spans="1:48" ht="14.25" customHeight="1" thickBot="1" x14ac:dyDescent="0.2">
      <c r="A66" s="189" t="str">
        <f>IF(W55="","",W55)</f>
        <v/>
      </c>
      <c r="B66" s="190"/>
      <c r="C66" s="191"/>
      <c r="D66" s="192"/>
      <c r="E66" s="192"/>
      <c r="F66" s="193"/>
      <c r="G66" s="194"/>
      <c r="H66" s="193"/>
      <c r="I66" s="194"/>
      <c r="J66" s="194"/>
      <c r="K66" s="193"/>
      <c r="L66" s="194"/>
      <c r="M66" s="193"/>
      <c r="N66" s="194"/>
      <c r="O66" s="193"/>
      <c r="P66" s="194"/>
      <c r="Q66" s="193"/>
      <c r="R66" s="194"/>
      <c r="S66" s="193"/>
      <c r="T66" s="194"/>
      <c r="U66" s="193"/>
      <c r="V66" s="194"/>
      <c r="W66" s="193"/>
      <c r="X66" s="195"/>
      <c r="Y66" s="194"/>
      <c r="Z66" s="193"/>
      <c r="AA66" s="194"/>
      <c r="AB66" s="192"/>
      <c r="AC66" s="192"/>
      <c r="AD66" s="193"/>
      <c r="AE66" s="194"/>
      <c r="AF66" s="193"/>
      <c r="AG66" s="194"/>
      <c r="AH66" s="193"/>
      <c r="AI66" s="194"/>
      <c r="AJ66" s="193"/>
      <c r="AK66" s="195"/>
      <c r="AL66" s="194"/>
      <c r="AM66" s="193"/>
      <c r="AN66" s="194"/>
      <c r="AO66" s="192"/>
      <c r="AP66" s="193"/>
      <c r="AQ66" s="194"/>
      <c r="AR66" s="193"/>
      <c r="AS66" s="195"/>
      <c r="AT66" s="194"/>
      <c r="AU66" s="193"/>
      <c r="AV66" s="196"/>
    </row>
    <row r="67" spans="1:48" ht="6" customHeight="1" thickTop="1" thickBot="1" x14ac:dyDescent="0.2"/>
    <row r="68" spans="1:48" ht="14.25" customHeight="1" thickTop="1" x14ac:dyDescent="0.15">
      <c r="A68" s="165" t="str">
        <f>IF(E54="","",E54)</f>
        <v/>
      </c>
      <c r="B68" s="166">
        <f>IF(E56="","",E56)</f>
        <v>0</v>
      </c>
      <c r="C68" s="167"/>
      <c r="D68" s="168"/>
      <c r="E68" s="168"/>
      <c r="F68" s="169"/>
      <c r="G68" s="170"/>
      <c r="H68" s="169"/>
      <c r="I68" s="170"/>
      <c r="J68" s="170"/>
      <c r="K68" s="169"/>
      <c r="L68" s="170"/>
      <c r="M68" s="169"/>
      <c r="N68" s="170"/>
      <c r="O68" s="169"/>
      <c r="P68" s="170"/>
      <c r="Q68" s="169"/>
      <c r="R68" s="170"/>
      <c r="S68" s="169"/>
      <c r="T68" s="170"/>
      <c r="U68" s="169"/>
      <c r="V68" s="170"/>
      <c r="W68" s="169"/>
      <c r="X68" s="171"/>
      <c r="Y68" s="170"/>
      <c r="Z68" s="169"/>
      <c r="AA68" s="170"/>
      <c r="AB68" s="168"/>
      <c r="AC68" s="168"/>
      <c r="AD68" s="169"/>
      <c r="AE68" s="170"/>
      <c r="AF68" s="169"/>
      <c r="AG68" s="170"/>
      <c r="AH68" s="169"/>
      <c r="AI68" s="170"/>
      <c r="AJ68" s="169"/>
      <c r="AK68" s="171"/>
      <c r="AL68" s="170"/>
      <c r="AM68" s="169"/>
      <c r="AN68" s="170"/>
      <c r="AO68" s="168"/>
      <c r="AP68" s="169"/>
      <c r="AQ68" s="170"/>
      <c r="AR68" s="169"/>
      <c r="AS68" s="171"/>
      <c r="AT68" s="170"/>
      <c r="AU68" s="169"/>
      <c r="AV68" s="172"/>
    </row>
    <row r="69" spans="1:48" ht="14.25" customHeight="1" x14ac:dyDescent="0.15">
      <c r="A69" s="173" t="str">
        <f>IF(E55="","",E55)</f>
        <v/>
      </c>
      <c r="B69" s="174"/>
      <c r="C69" s="175"/>
      <c r="D69" s="176"/>
      <c r="E69" s="176"/>
      <c r="F69" s="177"/>
      <c r="G69" s="178"/>
      <c r="H69" s="177"/>
      <c r="I69" s="178"/>
      <c r="J69" s="178"/>
      <c r="K69" s="177"/>
      <c r="L69" s="178"/>
      <c r="M69" s="177"/>
      <c r="N69" s="178"/>
      <c r="O69" s="177"/>
      <c r="P69" s="178"/>
      <c r="Q69" s="177"/>
      <c r="R69" s="178"/>
      <c r="S69" s="177"/>
      <c r="T69" s="178"/>
      <c r="U69" s="177"/>
      <c r="V69" s="178"/>
      <c r="W69" s="177"/>
      <c r="X69" s="179"/>
      <c r="Y69" s="178"/>
      <c r="Z69" s="177"/>
      <c r="AA69" s="178"/>
      <c r="AB69" s="176"/>
      <c r="AC69" s="176"/>
      <c r="AD69" s="177"/>
      <c r="AE69" s="178"/>
      <c r="AF69" s="177"/>
      <c r="AG69" s="178"/>
      <c r="AH69" s="177"/>
      <c r="AI69" s="178"/>
      <c r="AJ69" s="177"/>
      <c r="AK69" s="179"/>
      <c r="AL69" s="178"/>
      <c r="AM69" s="177"/>
      <c r="AN69" s="178"/>
      <c r="AO69" s="176"/>
      <c r="AP69" s="177"/>
      <c r="AQ69" s="178"/>
      <c r="AR69" s="177"/>
      <c r="AS69" s="179"/>
      <c r="AT69" s="178"/>
      <c r="AU69" s="177"/>
      <c r="AV69" s="180"/>
    </row>
    <row r="70" spans="1:48" ht="14.25" customHeight="1" x14ac:dyDescent="0.15">
      <c r="A70" s="181" t="str">
        <f>IF(W54="","",W54)</f>
        <v/>
      </c>
      <c r="B70" s="182">
        <f>IF(W56="","",W56)</f>
        <v>0</v>
      </c>
      <c r="C70" s="183"/>
      <c r="D70" s="184"/>
      <c r="E70" s="184"/>
      <c r="F70" s="185"/>
      <c r="G70" s="186"/>
      <c r="H70" s="185"/>
      <c r="I70" s="186"/>
      <c r="J70" s="186"/>
      <c r="K70" s="185"/>
      <c r="L70" s="186"/>
      <c r="M70" s="185"/>
      <c r="N70" s="186"/>
      <c r="O70" s="185"/>
      <c r="P70" s="186"/>
      <c r="Q70" s="185"/>
      <c r="R70" s="186"/>
      <c r="S70" s="185"/>
      <c r="T70" s="186"/>
      <c r="U70" s="185"/>
      <c r="V70" s="186"/>
      <c r="W70" s="185"/>
      <c r="X70" s="187"/>
      <c r="Y70" s="186"/>
      <c r="Z70" s="185"/>
      <c r="AA70" s="186"/>
      <c r="AB70" s="184"/>
      <c r="AC70" s="184"/>
      <c r="AD70" s="185"/>
      <c r="AE70" s="186"/>
      <c r="AF70" s="185"/>
      <c r="AG70" s="186"/>
      <c r="AH70" s="185"/>
      <c r="AI70" s="186"/>
      <c r="AJ70" s="185"/>
      <c r="AK70" s="187"/>
      <c r="AL70" s="186"/>
      <c r="AM70" s="185"/>
      <c r="AN70" s="186"/>
      <c r="AO70" s="184"/>
      <c r="AP70" s="185"/>
      <c r="AQ70" s="186"/>
      <c r="AR70" s="185"/>
      <c r="AS70" s="187"/>
      <c r="AT70" s="186"/>
      <c r="AU70" s="185"/>
      <c r="AV70" s="188"/>
    </row>
    <row r="71" spans="1:48" ht="14.25" customHeight="1" thickBot="1" x14ac:dyDescent="0.2">
      <c r="A71" s="189" t="str">
        <f>IF(W55="","",W55)</f>
        <v/>
      </c>
      <c r="B71" s="190"/>
      <c r="C71" s="191"/>
      <c r="D71" s="192"/>
      <c r="E71" s="192"/>
      <c r="F71" s="193"/>
      <c r="G71" s="194"/>
      <c r="H71" s="193"/>
      <c r="I71" s="194"/>
      <c r="J71" s="194"/>
      <c r="K71" s="193"/>
      <c r="L71" s="194"/>
      <c r="M71" s="193"/>
      <c r="N71" s="194"/>
      <c r="O71" s="193"/>
      <c r="P71" s="194"/>
      <c r="Q71" s="193"/>
      <c r="R71" s="194"/>
      <c r="S71" s="193"/>
      <c r="T71" s="194"/>
      <c r="U71" s="193"/>
      <c r="V71" s="194"/>
      <c r="W71" s="193"/>
      <c r="X71" s="195"/>
      <c r="Y71" s="194"/>
      <c r="Z71" s="193"/>
      <c r="AA71" s="194"/>
      <c r="AB71" s="192"/>
      <c r="AC71" s="192"/>
      <c r="AD71" s="193"/>
      <c r="AE71" s="194"/>
      <c r="AF71" s="193"/>
      <c r="AG71" s="194"/>
      <c r="AH71" s="193"/>
      <c r="AI71" s="194"/>
      <c r="AJ71" s="193"/>
      <c r="AK71" s="195"/>
      <c r="AL71" s="194"/>
      <c r="AM71" s="193"/>
      <c r="AN71" s="194"/>
      <c r="AO71" s="192"/>
      <c r="AP71" s="193"/>
      <c r="AQ71" s="194"/>
      <c r="AR71" s="193"/>
      <c r="AS71" s="195"/>
      <c r="AT71" s="194"/>
      <c r="AU71" s="193"/>
      <c r="AV71" s="196"/>
    </row>
    <row r="72" spans="1:48" ht="6" customHeight="1" thickTop="1" thickBot="1" x14ac:dyDescent="0.2"/>
    <row r="73" spans="1:48" ht="14.25" customHeight="1" thickTop="1" x14ac:dyDescent="0.15">
      <c r="A73" s="165" t="str">
        <f>IF(E54="","",E54)</f>
        <v/>
      </c>
      <c r="B73" s="166">
        <f>IF(E56="","",E56)</f>
        <v>0</v>
      </c>
      <c r="C73" s="167"/>
      <c r="D73" s="168"/>
      <c r="E73" s="168"/>
      <c r="F73" s="169"/>
      <c r="G73" s="170"/>
      <c r="H73" s="169"/>
      <c r="I73" s="170"/>
      <c r="J73" s="170"/>
      <c r="K73" s="169"/>
      <c r="L73" s="170"/>
      <c r="M73" s="169"/>
      <c r="N73" s="170"/>
      <c r="O73" s="169"/>
      <c r="P73" s="170"/>
      <c r="Q73" s="169"/>
      <c r="R73" s="170"/>
      <c r="S73" s="169"/>
      <c r="T73" s="170"/>
      <c r="U73" s="169"/>
      <c r="V73" s="170"/>
      <c r="W73" s="169"/>
      <c r="X73" s="171"/>
      <c r="Y73" s="170"/>
      <c r="Z73" s="169"/>
      <c r="AA73" s="170"/>
      <c r="AB73" s="168"/>
      <c r="AC73" s="168"/>
      <c r="AD73" s="169"/>
      <c r="AE73" s="170"/>
      <c r="AF73" s="169"/>
      <c r="AG73" s="170"/>
      <c r="AH73" s="169"/>
      <c r="AI73" s="170"/>
      <c r="AJ73" s="169"/>
      <c r="AK73" s="171"/>
      <c r="AL73" s="170"/>
      <c r="AM73" s="169"/>
      <c r="AN73" s="170"/>
      <c r="AO73" s="168"/>
      <c r="AP73" s="169"/>
      <c r="AQ73" s="170"/>
      <c r="AR73" s="169"/>
      <c r="AS73" s="171"/>
      <c r="AT73" s="170"/>
      <c r="AU73" s="169"/>
      <c r="AV73" s="172"/>
    </row>
    <row r="74" spans="1:48" ht="14.25" customHeight="1" x14ac:dyDescent="0.15">
      <c r="A74" s="173" t="str">
        <f>IF(E55="","",E55)</f>
        <v/>
      </c>
      <c r="B74" s="174"/>
      <c r="C74" s="175"/>
      <c r="D74" s="176"/>
      <c r="E74" s="176"/>
      <c r="F74" s="177"/>
      <c r="G74" s="178"/>
      <c r="H74" s="177"/>
      <c r="I74" s="178"/>
      <c r="J74" s="178"/>
      <c r="K74" s="177"/>
      <c r="L74" s="178"/>
      <c r="M74" s="177"/>
      <c r="N74" s="178"/>
      <c r="O74" s="177"/>
      <c r="P74" s="178"/>
      <c r="Q74" s="177"/>
      <c r="R74" s="178"/>
      <c r="S74" s="177"/>
      <c r="T74" s="178"/>
      <c r="U74" s="177"/>
      <c r="V74" s="178"/>
      <c r="W74" s="177"/>
      <c r="X74" s="179"/>
      <c r="Y74" s="178"/>
      <c r="Z74" s="177"/>
      <c r="AA74" s="178"/>
      <c r="AB74" s="176"/>
      <c r="AC74" s="176"/>
      <c r="AD74" s="177"/>
      <c r="AE74" s="178"/>
      <c r="AF74" s="177"/>
      <c r="AG74" s="178"/>
      <c r="AH74" s="177"/>
      <c r="AI74" s="178"/>
      <c r="AJ74" s="177"/>
      <c r="AK74" s="179"/>
      <c r="AL74" s="178"/>
      <c r="AM74" s="177"/>
      <c r="AN74" s="178"/>
      <c r="AO74" s="176"/>
      <c r="AP74" s="177"/>
      <c r="AQ74" s="178"/>
      <c r="AR74" s="177"/>
      <c r="AS74" s="179"/>
      <c r="AT74" s="178"/>
      <c r="AU74" s="177"/>
      <c r="AV74" s="180"/>
    </row>
    <row r="75" spans="1:48" ht="14.25" customHeight="1" x14ac:dyDescent="0.15">
      <c r="A75" s="181" t="str">
        <f>IF(W54="","",W54)</f>
        <v/>
      </c>
      <c r="B75" s="182">
        <f>IF(W56="","",W56)</f>
        <v>0</v>
      </c>
      <c r="C75" s="183"/>
      <c r="D75" s="184"/>
      <c r="E75" s="184"/>
      <c r="F75" s="185"/>
      <c r="G75" s="186"/>
      <c r="H75" s="185"/>
      <c r="I75" s="186"/>
      <c r="J75" s="186"/>
      <c r="K75" s="185"/>
      <c r="L75" s="186"/>
      <c r="M75" s="185"/>
      <c r="N75" s="186"/>
      <c r="O75" s="185"/>
      <c r="P75" s="186"/>
      <c r="Q75" s="185"/>
      <c r="R75" s="186"/>
      <c r="S75" s="185"/>
      <c r="T75" s="186"/>
      <c r="U75" s="185"/>
      <c r="V75" s="186"/>
      <c r="W75" s="185"/>
      <c r="X75" s="187"/>
      <c r="Y75" s="186"/>
      <c r="Z75" s="185"/>
      <c r="AA75" s="186"/>
      <c r="AB75" s="184"/>
      <c r="AC75" s="184"/>
      <c r="AD75" s="185"/>
      <c r="AE75" s="186"/>
      <c r="AF75" s="185"/>
      <c r="AG75" s="186"/>
      <c r="AH75" s="185"/>
      <c r="AI75" s="186"/>
      <c r="AJ75" s="185"/>
      <c r="AK75" s="187"/>
      <c r="AL75" s="186"/>
      <c r="AM75" s="185"/>
      <c r="AN75" s="186"/>
      <c r="AO75" s="184"/>
      <c r="AP75" s="185"/>
      <c r="AQ75" s="186"/>
      <c r="AR75" s="185"/>
      <c r="AS75" s="187"/>
      <c r="AT75" s="186"/>
      <c r="AU75" s="185"/>
      <c r="AV75" s="188"/>
    </row>
    <row r="76" spans="1:48" ht="14.25" customHeight="1" thickBot="1" x14ac:dyDescent="0.2">
      <c r="A76" s="189" t="str">
        <f>IF(W55="","",W55)</f>
        <v/>
      </c>
      <c r="B76" s="190"/>
      <c r="C76" s="191"/>
      <c r="D76" s="192"/>
      <c r="E76" s="192"/>
      <c r="F76" s="193"/>
      <c r="G76" s="194"/>
      <c r="H76" s="193"/>
      <c r="I76" s="194"/>
      <c r="J76" s="194"/>
      <c r="K76" s="193"/>
      <c r="L76" s="194"/>
      <c r="M76" s="193"/>
      <c r="N76" s="194"/>
      <c r="O76" s="193"/>
      <c r="P76" s="194"/>
      <c r="Q76" s="193"/>
      <c r="R76" s="194"/>
      <c r="S76" s="193"/>
      <c r="T76" s="194"/>
      <c r="U76" s="193"/>
      <c r="V76" s="194"/>
      <c r="W76" s="193"/>
      <c r="X76" s="195"/>
      <c r="Y76" s="194"/>
      <c r="Z76" s="193"/>
      <c r="AA76" s="194"/>
      <c r="AB76" s="192"/>
      <c r="AC76" s="192"/>
      <c r="AD76" s="193"/>
      <c r="AE76" s="194"/>
      <c r="AF76" s="193"/>
      <c r="AG76" s="194"/>
      <c r="AH76" s="193"/>
      <c r="AI76" s="194"/>
      <c r="AJ76" s="193"/>
      <c r="AK76" s="195"/>
      <c r="AL76" s="194"/>
      <c r="AM76" s="193"/>
      <c r="AN76" s="194"/>
      <c r="AO76" s="192"/>
      <c r="AP76" s="193"/>
      <c r="AQ76" s="194"/>
      <c r="AR76" s="193"/>
      <c r="AS76" s="195"/>
      <c r="AT76" s="194"/>
      <c r="AU76" s="193"/>
      <c r="AV76" s="196"/>
    </row>
    <row r="77" spans="1:48" ht="6" customHeight="1" thickTop="1" thickBot="1" x14ac:dyDescent="0.2"/>
    <row r="78" spans="1:48" ht="14.25" customHeight="1" thickTop="1" x14ac:dyDescent="0.15">
      <c r="A78" s="165" t="str">
        <f>IF(E54="","",E54)</f>
        <v/>
      </c>
      <c r="B78" s="166">
        <f>IF(E56="","",E56)</f>
        <v>0</v>
      </c>
      <c r="C78" s="167"/>
      <c r="D78" s="168"/>
      <c r="E78" s="168"/>
      <c r="F78" s="169"/>
      <c r="G78" s="170"/>
      <c r="H78" s="169"/>
      <c r="I78" s="170"/>
      <c r="J78" s="170"/>
      <c r="K78" s="169"/>
      <c r="L78" s="170"/>
      <c r="M78" s="169"/>
      <c r="N78" s="170"/>
      <c r="O78" s="169"/>
      <c r="P78" s="170"/>
      <c r="Q78" s="169"/>
      <c r="R78" s="170"/>
      <c r="S78" s="169"/>
      <c r="T78" s="170"/>
      <c r="U78" s="169"/>
      <c r="V78" s="170"/>
      <c r="W78" s="169"/>
      <c r="X78" s="171"/>
      <c r="Y78" s="170"/>
      <c r="Z78" s="169"/>
      <c r="AA78" s="170"/>
      <c r="AB78" s="168"/>
      <c r="AC78" s="168"/>
      <c r="AD78" s="169"/>
      <c r="AE78" s="170"/>
      <c r="AF78" s="169"/>
      <c r="AG78" s="170"/>
      <c r="AH78" s="169"/>
      <c r="AI78" s="170"/>
      <c r="AJ78" s="169"/>
      <c r="AK78" s="171"/>
      <c r="AL78" s="170"/>
      <c r="AM78" s="169"/>
      <c r="AN78" s="170"/>
      <c r="AO78" s="168"/>
      <c r="AP78" s="169"/>
      <c r="AQ78" s="170"/>
      <c r="AR78" s="169"/>
      <c r="AS78" s="171"/>
      <c r="AT78" s="170"/>
      <c r="AU78" s="169"/>
      <c r="AV78" s="172"/>
    </row>
    <row r="79" spans="1:48" ht="14.25" customHeight="1" x14ac:dyDescent="0.15">
      <c r="A79" s="173" t="str">
        <f>IF(E55="","",E55)</f>
        <v/>
      </c>
      <c r="B79" s="174"/>
      <c r="C79" s="175"/>
      <c r="D79" s="176"/>
      <c r="E79" s="176"/>
      <c r="F79" s="177"/>
      <c r="G79" s="178"/>
      <c r="H79" s="177"/>
      <c r="I79" s="178"/>
      <c r="J79" s="178"/>
      <c r="K79" s="177"/>
      <c r="L79" s="178"/>
      <c r="M79" s="177"/>
      <c r="N79" s="178"/>
      <c r="O79" s="177"/>
      <c r="P79" s="178"/>
      <c r="Q79" s="177"/>
      <c r="R79" s="178"/>
      <c r="S79" s="177"/>
      <c r="T79" s="178"/>
      <c r="U79" s="177"/>
      <c r="V79" s="178"/>
      <c r="W79" s="177"/>
      <c r="X79" s="179"/>
      <c r="Y79" s="178"/>
      <c r="Z79" s="177"/>
      <c r="AA79" s="178"/>
      <c r="AB79" s="176"/>
      <c r="AC79" s="176"/>
      <c r="AD79" s="177"/>
      <c r="AE79" s="178"/>
      <c r="AF79" s="177"/>
      <c r="AG79" s="178"/>
      <c r="AH79" s="177"/>
      <c r="AI79" s="178"/>
      <c r="AJ79" s="177"/>
      <c r="AK79" s="179"/>
      <c r="AL79" s="178"/>
      <c r="AM79" s="177"/>
      <c r="AN79" s="178"/>
      <c r="AO79" s="176"/>
      <c r="AP79" s="177"/>
      <c r="AQ79" s="178"/>
      <c r="AR79" s="177"/>
      <c r="AS79" s="179"/>
      <c r="AT79" s="178"/>
      <c r="AU79" s="177"/>
      <c r="AV79" s="180"/>
    </row>
    <row r="80" spans="1:48" ht="14.25" customHeight="1" x14ac:dyDescent="0.15">
      <c r="A80" s="181" t="str">
        <f>IF(W54="","",W54)</f>
        <v/>
      </c>
      <c r="B80" s="182">
        <f>IF(W56="","",W56)</f>
        <v>0</v>
      </c>
      <c r="C80" s="183"/>
      <c r="D80" s="184"/>
      <c r="E80" s="184"/>
      <c r="F80" s="185"/>
      <c r="G80" s="186"/>
      <c r="H80" s="185"/>
      <c r="I80" s="186"/>
      <c r="J80" s="186"/>
      <c r="K80" s="185"/>
      <c r="L80" s="186"/>
      <c r="M80" s="185"/>
      <c r="N80" s="186"/>
      <c r="O80" s="185"/>
      <c r="P80" s="186"/>
      <c r="Q80" s="185"/>
      <c r="R80" s="186"/>
      <c r="S80" s="185"/>
      <c r="T80" s="186"/>
      <c r="U80" s="185"/>
      <c r="V80" s="186"/>
      <c r="W80" s="185"/>
      <c r="X80" s="187"/>
      <c r="Y80" s="186"/>
      <c r="Z80" s="185"/>
      <c r="AA80" s="186"/>
      <c r="AB80" s="184"/>
      <c r="AC80" s="184"/>
      <c r="AD80" s="185"/>
      <c r="AE80" s="186"/>
      <c r="AF80" s="185"/>
      <c r="AG80" s="186"/>
      <c r="AH80" s="185"/>
      <c r="AI80" s="186"/>
      <c r="AJ80" s="185"/>
      <c r="AK80" s="187"/>
      <c r="AL80" s="186"/>
      <c r="AM80" s="185"/>
      <c r="AN80" s="186"/>
      <c r="AO80" s="184"/>
      <c r="AP80" s="185"/>
      <c r="AQ80" s="186"/>
      <c r="AR80" s="185"/>
      <c r="AS80" s="187"/>
      <c r="AT80" s="186"/>
      <c r="AU80" s="185"/>
      <c r="AV80" s="188"/>
    </row>
    <row r="81" spans="1:48" ht="14.25" customHeight="1" thickBot="1" x14ac:dyDescent="0.2">
      <c r="A81" s="189" t="str">
        <f>IF(W55="","",W55)</f>
        <v/>
      </c>
      <c r="B81" s="190"/>
      <c r="C81" s="191"/>
      <c r="D81" s="192"/>
      <c r="E81" s="192"/>
      <c r="F81" s="193"/>
      <c r="G81" s="194"/>
      <c r="H81" s="193"/>
      <c r="I81" s="194"/>
      <c r="J81" s="194"/>
      <c r="K81" s="193"/>
      <c r="L81" s="194"/>
      <c r="M81" s="193"/>
      <c r="N81" s="194"/>
      <c r="O81" s="193"/>
      <c r="P81" s="194"/>
      <c r="Q81" s="193"/>
      <c r="R81" s="194"/>
      <c r="S81" s="193"/>
      <c r="T81" s="194"/>
      <c r="U81" s="193"/>
      <c r="V81" s="194"/>
      <c r="W81" s="193"/>
      <c r="X81" s="195"/>
      <c r="Y81" s="194"/>
      <c r="Z81" s="193"/>
      <c r="AA81" s="194"/>
      <c r="AB81" s="192"/>
      <c r="AC81" s="192"/>
      <c r="AD81" s="193"/>
      <c r="AE81" s="194"/>
      <c r="AF81" s="193"/>
      <c r="AG81" s="194"/>
      <c r="AH81" s="193"/>
      <c r="AI81" s="194"/>
      <c r="AJ81" s="193"/>
      <c r="AK81" s="195"/>
      <c r="AL81" s="194"/>
      <c r="AM81" s="193"/>
      <c r="AN81" s="194"/>
      <c r="AO81" s="192"/>
      <c r="AP81" s="193"/>
      <c r="AQ81" s="194"/>
      <c r="AR81" s="193"/>
      <c r="AS81" s="195"/>
      <c r="AT81" s="194"/>
      <c r="AU81" s="193"/>
      <c r="AV81" s="196"/>
    </row>
    <row r="82" spans="1:48" ht="6" customHeight="1" thickTop="1" thickBot="1" x14ac:dyDescent="0.2"/>
    <row r="83" spans="1:48" ht="14.25" customHeight="1" thickTop="1" x14ac:dyDescent="0.15">
      <c r="A83" s="165" t="str">
        <f>IF(E54="","",E54)</f>
        <v/>
      </c>
      <c r="B83" s="166">
        <f>IF(E56="","",E56)</f>
        <v>0</v>
      </c>
      <c r="C83" s="167"/>
      <c r="D83" s="168"/>
      <c r="E83" s="168"/>
      <c r="F83" s="169"/>
      <c r="G83" s="170"/>
      <c r="H83" s="169"/>
      <c r="I83" s="170"/>
      <c r="J83" s="170"/>
      <c r="K83" s="169"/>
      <c r="L83" s="170"/>
      <c r="M83" s="169"/>
      <c r="N83" s="170"/>
      <c r="O83" s="169"/>
      <c r="P83" s="170"/>
      <c r="Q83" s="169"/>
      <c r="R83" s="170"/>
      <c r="S83" s="169"/>
      <c r="T83" s="170"/>
      <c r="U83" s="169"/>
      <c r="V83" s="170"/>
      <c r="W83" s="169"/>
      <c r="X83" s="171"/>
      <c r="Y83" s="170"/>
      <c r="Z83" s="169"/>
      <c r="AA83" s="170"/>
      <c r="AB83" s="168"/>
      <c r="AC83" s="168"/>
      <c r="AD83" s="169"/>
      <c r="AE83" s="170"/>
      <c r="AF83" s="169"/>
      <c r="AG83" s="170"/>
      <c r="AH83" s="169"/>
      <c r="AI83" s="170"/>
      <c r="AJ83" s="169"/>
      <c r="AK83" s="171"/>
      <c r="AL83" s="170"/>
      <c r="AM83" s="169"/>
      <c r="AN83" s="170"/>
      <c r="AO83" s="168"/>
      <c r="AP83" s="169"/>
      <c r="AQ83" s="170"/>
      <c r="AR83" s="169"/>
      <c r="AS83" s="171"/>
      <c r="AT83" s="170"/>
      <c r="AU83" s="169"/>
      <c r="AV83" s="172"/>
    </row>
    <row r="84" spans="1:48" ht="14.25" customHeight="1" x14ac:dyDescent="0.15">
      <c r="A84" s="173" t="str">
        <f>IF(E55="","",E55)</f>
        <v/>
      </c>
      <c r="B84" s="174"/>
      <c r="C84" s="175"/>
      <c r="D84" s="176"/>
      <c r="E84" s="176"/>
      <c r="F84" s="177"/>
      <c r="G84" s="178"/>
      <c r="H84" s="177"/>
      <c r="I84" s="178"/>
      <c r="J84" s="178"/>
      <c r="K84" s="177"/>
      <c r="L84" s="178"/>
      <c r="M84" s="177"/>
      <c r="N84" s="178"/>
      <c r="O84" s="177"/>
      <c r="P84" s="178"/>
      <c r="Q84" s="177"/>
      <c r="R84" s="178"/>
      <c r="S84" s="177"/>
      <c r="T84" s="178"/>
      <c r="U84" s="177"/>
      <c r="V84" s="178"/>
      <c r="W84" s="177"/>
      <c r="X84" s="179"/>
      <c r="Y84" s="178"/>
      <c r="Z84" s="177"/>
      <c r="AA84" s="178"/>
      <c r="AB84" s="176"/>
      <c r="AC84" s="176"/>
      <c r="AD84" s="177"/>
      <c r="AE84" s="178"/>
      <c r="AF84" s="177"/>
      <c r="AG84" s="178"/>
      <c r="AH84" s="177"/>
      <c r="AI84" s="178"/>
      <c r="AJ84" s="177"/>
      <c r="AK84" s="179"/>
      <c r="AL84" s="178"/>
      <c r="AM84" s="177"/>
      <c r="AN84" s="178"/>
      <c r="AO84" s="176"/>
      <c r="AP84" s="177"/>
      <c r="AQ84" s="178"/>
      <c r="AR84" s="177"/>
      <c r="AS84" s="179"/>
      <c r="AT84" s="178"/>
      <c r="AU84" s="177"/>
      <c r="AV84" s="180"/>
    </row>
    <row r="85" spans="1:48" ht="14.25" customHeight="1" x14ac:dyDescent="0.15">
      <c r="A85" s="181" t="str">
        <f>IF(W54="","",W54)</f>
        <v/>
      </c>
      <c r="B85" s="182">
        <f>IF(W56="","",W56)</f>
        <v>0</v>
      </c>
      <c r="C85" s="183"/>
      <c r="D85" s="184"/>
      <c r="E85" s="184"/>
      <c r="F85" s="185"/>
      <c r="G85" s="186"/>
      <c r="H85" s="185"/>
      <c r="I85" s="186"/>
      <c r="J85" s="186"/>
      <c r="K85" s="185"/>
      <c r="L85" s="186"/>
      <c r="M85" s="185"/>
      <c r="N85" s="186"/>
      <c r="O85" s="185"/>
      <c r="P85" s="186"/>
      <c r="Q85" s="185"/>
      <c r="R85" s="186"/>
      <c r="S85" s="185"/>
      <c r="T85" s="186"/>
      <c r="U85" s="185"/>
      <c r="V85" s="186"/>
      <c r="W85" s="185"/>
      <c r="X85" s="187"/>
      <c r="Y85" s="186"/>
      <c r="Z85" s="185"/>
      <c r="AA85" s="186"/>
      <c r="AB85" s="184"/>
      <c r="AC85" s="184"/>
      <c r="AD85" s="185"/>
      <c r="AE85" s="186"/>
      <c r="AF85" s="185"/>
      <c r="AG85" s="186"/>
      <c r="AH85" s="185"/>
      <c r="AI85" s="186"/>
      <c r="AJ85" s="185"/>
      <c r="AK85" s="187"/>
      <c r="AL85" s="186"/>
      <c r="AM85" s="185"/>
      <c r="AN85" s="186"/>
      <c r="AO85" s="184"/>
      <c r="AP85" s="185"/>
      <c r="AQ85" s="186"/>
      <c r="AR85" s="185"/>
      <c r="AS85" s="187"/>
      <c r="AT85" s="186"/>
      <c r="AU85" s="185"/>
      <c r="AV85" s="188"/>
    </row>
    <row r="86" spans="1:48" ht="14.25" customHeight="1" thickBot="1" x14ac:dyDescent="0.2">
      <c r="A86" s="189" t="str">
        <f>IF(W55="","",W55)</f>
        <v/>
      </c>
      <c r="B86" s="190"/>
      <c r="C86" s="191"/>
      <c r="D86" s="192"/>
      <c r="E86" s="192"/>
      <c r="F86" s="193"/>
      <c r="G86" s="194"/>
      <c r="H86" s="193"/>
      <c r="I86" s="194"/>
      <c r="J86" s="194"/>
      <c r="K86" s="193"/>
      <c r="L86" s="194"/>
      <c r="M86" s="193"/>
      <c r="N86" s="194"/>
      <c r="O86" s="193"/>
      <c r="P86" s="194"/>
      <c r="Q86" s="193"/>
      <c r="R86" s="194"/>
      <c r="S86" s="193"/>
      <c r="T86" s="194"/>
      <c r="U86" s="193"/>
      <c r="V86" s="194"/>
      <c r="W86" s="193"/>
      <c r="X86" s="195"/>
      <c r="Y86" s="194"/>
      <c r="Z86" s="193"/>
      <c r="AA86" s="194"/>
      <c r="AB86" s="192"/>
      <c r="AC86" s="192"/>
      <c r="AD86" s="193"/>
      <c r="AE86" s="194"/>
      <c r="AF86" s="193"/>
      <c r="AG86" s="194"/>
      <c r="AH86" s="193"/>
      <c r="AI86" s="194"/>
      <c r="AJ86" s="193"/>
      <c r="AK86" s="195"/>
      <c r="AL86" s="194"/>
      <c r="AM86" s="193"/>
      <c r="AN86" s="194"/>
      <c r="AO86" s="192"/>
      <c r="AP86" s="193"/>
      <c r="AQ86" s="194"/>
      <c r="AR86" s="193"/>
      <c r="AS86" s="195"/>
      <c r="AT86" s="194"/>
      <c r="AU86" s="193"/>
      <c r="AV86" s="196"/>
    </row>
    <row r="87" spans="1:48" ht="6" customHeight="1" thickTop="1" thickBot="1" x14ac:dyDescent="0.2"/>
    <row r="88" spans="1:48" ht="27" customHeight="1" x14ac:dyDescent="0.15">
      <c r="A88" s="358" t="s">
        <v>172</v>
      </c>
      <c r="B88" s="359"/>
      <c r="D88" s="335" t="s">
        <v>173</v>
      </c>
      <c r="E88" s="335"/>
      <c r="F88" s="335"/>
      <c r="G88" s="335"/>
      <c r="H88" s="335"/>
      <c r="I88" s="335"/>
      <c r="J88" s="335"/>
      <c r="K88" s="335"/>
      <c r="L88" s="335"/>
      <c r="M88" s="335"/>
      <c r="N88" s="335"/>
      <c r="O88" s="335"/>
      <c r="P88" s="335"/>
      <c r="Q88" s="335"/>
      <c r="R88" s="335"/>
      <c r="S88" s="335" t="s">
        <v>174</v>
      </c>
      <c r="T88" s="335"/>
      <c r="U88" s="335"/>
      <c r="V88" s="335"/>
      <c r="W88" s="335"/>
      <c r="X88" s="335"/>
      <c r="Y88" s="335"/>
      <c r="Z88" s="335"/>
      <c r="AA88" s="335"/>
      <c r="AB88" s="335"/>
      <c r="AC88" s="335"/>
      <c r="AD88" s="335"/>
      <c r="AE88" s="335"/>
      <c r="AF88" s="335"/>
      <c r="AG88" s="335"/>
      <c r="AH88" s="335" t="s">
        <v>175</v>
      </c>
      <c r="AI88" s="335"/>
      <c r="AJ88" s="335"/>
      <c r="AK88" s="335"/>
      <c r="AL88" s="335"/>
      <c r="AM88" s="335"/>
      <c r="AN88" s="335"/>
      <c r="AO88" s="335"/>
      <c r="AP88" s="335"/>
      <c r="AQ88" s="335"/>
      <c r="AR88" s="335"/>
      <c r="AS88" s="335"/>
      <c r="AT88" s="335"/>
      <c r="AU88" s="335"/>
      <c r="AV88" s="335"/>
    </row>
    <row r="89" spans="1:48" ht="6" customHeight="1" thickBot="1" x14ac:dyDescent="0.2">
      <c r="A89" s="360"/>
      <c r="B89" s="361"/>
    </row>
    <row r="90" spans="1:48" ht="14.25" customHeight="1" x14ac:dyDescent="0.15">
      <c r="A90" s="360"/>
      <c r="B90" s="361"/>
      <c r="D90" s="324" t="s">
        <v>176</v>
      </c>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6"/>
      <c r="AH90" s="364" t="s">
        <v>177</v>
      </c>
      <c r="AI90" s="365"/>
      <c r="AJ90" s="365"/>
      <c r="AK90" s="365"/>
      <c r="AL90" s="366"/>
      <c r="AM90" s="367" t="s">
        <v>178</v>
      </c>
      <c r="AN90" s="365"/>
      <c r="AO90" s="365"/>
      <c r="AP90" s="365"/>
      <c r="AQ90" s="366"/>
      <c r="AR90" s="367" t="s">
        <v>179</v>
      </c>
      <c r="AS90" s="365"/>
      <c r="AT90" s="365"/>
      <c r="AU90" s="365"/>
      <c r="AV90" s="368"/>
    </row>
    <row r="91" spans="1:48" ht="27" customHeight="1" x14ac:dyDescent="0.15">
      <c r="A91" s="360"/>
      <c r="B91" s="361"/>
      <c r="D91" s="198"/>
      <c r="E91" s="333">
        <f>IF(E56="","",E56)</f>
        <v>0</v>
      </c>
      <c r="F91" s="333"/>
      <c r="G91" s="333"/>
      <c r="H91" s="333"/>
      <c r="I91" s="333"/>
      <c r="J91" s="333"/>
      <c r="K91" s="333"/>
      <c r="L91" s="333"/>
      <c r="M91" s="333"/>
      <c r="N91" s="200"/>
      <c r="O91" s="377"/>
      <c r="P91" s="378"/>
      <c r="Q91" s="200"/>
      <c r="R91" s="201" t="s">
        <v>161</v>
      </c>
      <c r="T91" s="377"/>
      <c r="U91" s="378"/>
      <c r="V91" s="197"/>
      <c r="W91" s="333">
        <f>IF(W56="","",W56)</f>
        <v>0</v>
      </c>
      <c r="X91" s="333"/>
      <c r="Y91" s="333"/>
      <c r="Z91" s="333"/>
      <c r="AA91" s="333"/>
      <c r="AB91" s="333"/>
      <c r="AC91" s="333"/>
      <c r="AD91" s="333"/>
      <c r="AE91" s="333"/>
      <c r="AF91" s="202"/>
      <c r="AG91" s="197"/>
      <c r="AH91" s="379"/>
      <c r="AI91" s="380"/>
      <c r="AJ91" s="380"/>
      <c r="AK91" s="380"/>
      <c r="AL91" s="381"/>
      <c r="AM91" s="385"/>
      <c r="AN91" s="380"/>
      <c r="AO91" s="380"/>
      <c r="AP91" s="380"/>
      <c r="AQ91" s="381"/>
      <c r="AR91" s="385"/>
      <c r="AS91" s="380"/>
      <c r="AT91" s="380"/>
      <c r="AU91" s="380"/>
      <c r="AV91" s="387"/>
    </row>
    <row r="92" spans="1:48" ht="6" customHeight="1" thickBot="1" x14ac:dyDescent="0.2">
      <c r="A92" s="362"/>
      <c r="B92" s="363"/>
      <c r="D92" s="203"/>
      <c r="E92" s="204"/>
      <c r="F92" s="204"/>
      <c r="G92" s="204"/>
      <c r="H92" s="204"/>
      <c r="I92" s="204"/>
      <c r="J92" s="204"/>
      <c r="K92" s="204"/>
      <c r="L92" s="204"/>
      <c r="M92" s="204"/>
      <c r="N92" s="205"/>
      <c r="O92" s="206"/>
      <c r="P92" s="206"/>
      <c r="Q92" s="205"/>
      <c r="R92" s="159"/>
      <c r="S92" s="161"/>
      <c r="T92" s="206"/>
      <c r="U92" s="206"/>
      <c r="V92" s="207"/>
      <c r="W92" s="204"/>
      <c r="X92" s="204"/>
      <c r="Y92" s="204"/>
      <c r="Z92" s="204"/>
      <c r="AA92" s="204"/>
      <c r="AB92" s="204"/>
      <c r="AC92" s="204"/>
      <c r="AD92" s="204"/>
      <c r="AE92" s="204"/>
      <c r="AF92" s="208"/>
      <c r="AG92" s="197"/>
      <c r="AH92" s="382"/>
      <c r="AI92" s="383"/>
      <c r="AJ92" s="383"/>
      <c r="AK92" s="383"/>
      <c r="AL92" s="384"/>
      <c r="AM92" s="386"/>
      <c r="AN92" s="383"/>
      <c r="AO92" s="383"/>
      <c r="AP92" s="383"/>
      <c r="AQ92" s="384"/>
      <c r="AR92" s="386"/>
      <c r="AS92" s="383"/>
      <c r="AT92" s="383"/>
      <c r="AU92" s="383"/>
      <c r="AV92" s="388"/>
    </row>
    <row r="93" spans="1:48" ht="6" customHeight="1" x14ac:dyDescent="0.15">
      <c r="D93" s="200"/>
      <c r="E93" s="209"/>
      <c r="F93" s="209"/>
      <c r="G93" s="209"/>
      <c r="H93" s="209"/>
      <c r="I93" s="209"/>
      <c r="J93" s="209"/>
      <c r="K93" s="209"/>
      <c r="L93" s="209"/>
      <c r="M93" s="209"/>
      <c r="N93" s="200"/>
      <c r="O93" s="210"/>
      <c r="P93" s="210"/>
      <c r="Q93" s="200"/>
      <c r="R93" s="201"/>
      <c r="T93" s="210"/>
      <c r="U93" s="210"/>
      <c r="V93" s="197"/>
      <c r="W93" s="209"/>
      <c r="X93" s="209"/>
      <c r="Y93" s="209"/>
      <c r="Z93" s="209"/>
      <c r="AA93" s="209"/>
      <c r="AB93" s="209"/>
      <c r="AC93" s="209"/>
      <c r="AD93" s="209"/>
      <c r="AE93" s="209"/>
      <c r="AF93" s="197"/>
      <c r="AG93" s="197"/>
      <c r="AH93" s="210"/>
      <c r="AI93" s="210"/>
      <c r="AJ93" s="210"/>
      <c r="AK93" s="210"/>
      <c r="AL93" s="210"/>
      <c r="AM93" s="210"/>
      <c r="AN93" s="210"/>
      <c r="AO93" s="210"/>
      <c r="AP93" s="210"/>
      <c r="AQ93" s="210"/>
      <c r="AR93" s="210"/>
      <c r="AS93" s="210"/>
      <c r="AT93" s="210"/>
      <c r="AU93" s="210"/>
      <c r="AV93" s="210"/>
    </row>
    <row r="94" spans="1:48" x14ac:dyDescent="0.15">
      <c r="C94" s="357" t="s">
        <v>180</v>
      </c>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row>
    <row r="96" spans="1:48" ht="26.25" customHeight="1" thickBot="1" x14ac:dyDescent="0.2">
      <c r="A96" s="404" t="str">
        <f>$A$10</f>
        <v>大会名　関東大学バドミントンリーグ戦</v>
      </c>
      <c r="B96" s="405"/>
      <c r="D96" s="406" t="s">
        <v>160</v>
      </c>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H96" s="407"/>
      <c r="AI96" s="408"/>
      <c r="AJ96" s="365">
        <f ca="1">$AJ$10</f>
        <v>2025</v>
      </c>
      <c r="AK96" s="365"/>
      <c r="AL96" s="365"/>
      <c r="AM96" s="143" t="s">
        <v>152</v>
      </c>
      <c r="AN96" s="365">
        <f ca="1">$AN$10</f>
        <v>5</v>
      </c>
      <c r="AO96" s="365"/>
      <c r="AP96" s="365"/>
      <c r="AQ96" s="143" t="s">
        <v>153</v>
      </c>
      <c r="AR96" s="365">
        <f ca="1">$AR$10</f>
        <v>4</v>
      </c>
      <c r="AS96" s="365"/>
      <c r="AT96" s="365"/>
      <c r="AU96" s="409" t="s">
        <v>154</v>
      </c>
      <c r="AV96" s="410"/>
    </row>
    <row r="97" spans="1:48" ht="27" customHeight="1" x14ac:dyDescent="0.15">
      <c r="A97" s="144" t="str">
        <f>$A$11</f>
        <v>種目　部</v>
      </c>
      <c r="B97" s="145" t="str">
        <f>$B$11</f>
        <v>ラウンド　第一節</v>
      </c>
      <c r="D97" s="389"/>
      <c r="E97" s="391" t="str">
        <f>E5</f>
        <v/>
      </c>
      <c r="F97" s="392"/>
      <c r="G97" s="392"/>
      <c r="H97" s="392"/>
      <c r="I97" s="392"/>
      <c r="J97" s="392"/>
      <c r="K97" s="392"/>
      <c r="L97" s="392"/>
      <c r="M97" s="392"/>
      <c r="N97" s="211"/>
      <c r="O97" s="211"/>
      <c r="P97" s="211"/>
      <c r="Q97" s="212"/>
      <c r="R97" s="211" t="s">
        <v>161</v>
      </c>
      <c r="S97" s="212"/>
      <c r="T97" s="211"/>
      <c r="U97" s="211"/>
      <c r="V97" s="213"/>
      <c r="W97" s="395" t="str">
        <f>Z5</f>
        <v/>
      </c>
      <c r="X97" s="395"/>
      <c r="Y97" s="395"/>
      <c r="Z97" s="395"/>
      <c r="AA97" s="395"/>
      <c r="AB97" s="395"/>
      <c r="AC97" s="395"/>
      <c r="AD97" s="395"/>
      <c r="AE97" s="396"/>
      <c r="AF97" s="399"/>
      <c r="AH97" s="401" t="s">
        <v>162</v>
      </c>
      <c r="AI97" s="402"/>
      <c r="AJ97" s="402"/>
      <c r="AK97" s="402"/>
      <c r="AL97" s="150"/>
      <c r="AM97" s="151" t="s">
        <v>163</v>
      </c>
      <c r="AN97" s="149"/>
      <c r="AO97" s="403" t="s">
        <v>164</v>
      </c>
      <c r="AP97" s="402"/>
      <c r="AQ97" s="402"/>
      <c r="AR97" s="402"/>
      <c r="AS97" s="150"/>
      <c r="AT97" s="411" t="s">
        <v>163</v>
      </c>
      <c r="AU97" s="411"/>
      <c r="AV97" s="152"/>
    </row>
    <row r="98" spans="1:48" ht="27" customHeight="1" x14ac:dyDescent="0.15">
      <c r="A98" s="144" t="str">
        <f>$A$12</f>
        <v>試合番号　W-1</v>
      </c>
      <c r="B98" s="145" t="s">
        <v>182</v>
      </c>
      <c r="D98" s="390"/>
      <c r="E98" s="393" t="str">
        <f>L5</f>
        <v/>
      </c>
      <c r="F98" s="394"/>
      <c r="G98" s="394"/>
      <c r="H98" s="394"/>
      <c r="I98" s="394"/>
      <c r="J98" s="394"/>
      <c r="K98" s="394"/>
      <c r="L98" s="394"/>
      <c r="M98" s="394"/>
      <c r="O98" s="153"/>
      <c r="Q98" s="154"/>
      <c r="R98" s="141" t="s">
        <v>161</v>
      </c>
      <c r="S98" s="154"/>
      <c r="U98" s="153"/>
      <c r="V98" s="155"/>
      <c r="W98" s="397" t="str">
        <f>AG5</f>
        <v/>
      </c>
      <c r="X98" s="397"/>
      <c r="Y98" s="397"/>
      <c r="Z98" s="397"/>
      <c r="AA98" s="397"/>
      <c r="AB98" s="397"/>
      <c r="AC98" s="397"/>
      <c r="AD98" s="397"/>
      <c r="AE98" s="398"/>
      <c r="AF98" s="400"/>
      <c r="AH98" s="401" t="s">
        <v>166</v>
      </c>
      <c r="AI98" s="402"/>
      <c r="AJ98" s="402"/>
      <c r="AK98" s="402"/>
      <c r="AL98" s="412"/>
      <c r="AM98" s="412"/>
      <c r="AN98" s="412"/>
      <c r="AO98" s="412"/>
      <c r="AP98" s="412"/>
      <c r="AQ98" s="412"/>
      <c r="AR98" s="412"/>
      <c r="AS98" s="411" t="s">
        <v>167</v>
      </c>
      <c r="AT98" s="411"/>
      <c r="AU98" s="411"/>
      <c r="AV98" s="413"/>
    </row>
    <row r="99" spans="1:48" ht="27" customHeight="1" thickBot="1" x14ac:dyDescent="0.2">
      <c r="A99" s="156" t="str">
        <f>$A$13</f>
        <v>会場名　どこか</v>
      </c>
      <c r="B99" s="157" t="str">
        <f>$B$13</f>
        <v>コート番号　A</v>
      </c>
      <c r="D99" s="158" t="s">
        <v>168</v>
      </c>
      <c r="E99" s="369">
        <f>S5</f>
        <v>0</v>
      </c>
      <c r="F99" s="369"/>
      <c r="G99" s="369"/>
      <c r="H99" s="369"/>
      <c r="I99" s="369"/>
      <c r="J99" s="369"/>
      <c r="K99" s="369"/>
      <c r="L99" s="369"/>
      <c r="M99" s="369"/>
      <c r="N99" s="160" t="s">
        <v>169</v>
      </c>
      <c r="O99" s="161"/>
      <c r="P99" s="161"/>
      <c r="Q99" s="162"/>
      <c r="R99" s="161" t="s">
        <v>161</v>
      </c>
      <c r="S99" s="162"/>
      <c r="T99" s="161"/>
      <c r="U99" s="161"/>
      <c r="V99" s="163" t="s">
        <v>168</v>
      </c>
      <c r="W99" s="370">
        <f>AN5</f>
        <v>0</v>
      </c>
      <c r="X99" s="370"/>
      <c r="Y99" s="370"/>
      <c r="Z99" s="370"/>
      <c r="AA99" s="370"/>
      <c r="AB99" s="370"/>
      <c r="AC99" s="370"/>
      <c r="AD99" s="370"/>
      <c r="AE99" s="370"/>
      <c r="AF99" s="164" t="s">
        <v>169</v>
      </c>
      <c r="AH99" s="371" t="s">
        <v>170</v>
      </c>
      <c r="AI99" s="372"/>
      <c r="AJ99" s="372"/>
      <c r="AK99" s="372"/>
      <c r="AL99" s="372"/>
      <c r="AM99" s="372"/>
      <c r="AN99" s="373"/>
      <c r="AO99" s="374" t="s">
        <v>171</v>
      </c>
      <c r="AP99" s="375"/>
      <c r="AQ99" s="375"/>
      <c r="AR99" s="375"/>
      <c r="AS99" s="372"/>
      <c r="AT99" s="372"/>
      <c r="AU99" s="372"/>
      <c r="AV99" s="376"/>
    </row>
    <row r="100" spans="1:48" ht="12" customHeight="1" thickBot="1" x14ac:dyDescent="0.2"/>
    <row r="101" spans="1:48" ht="14.25" customHeight="1" thickTop="1" x14ac:dyDescent="0.15">
      <c r="A101" s="165" t="str">
        <f>IF(E97="","",E97)</f>
        <v/>
      </c>
      <c r="B101" s="166">
        <f>IF(E99="","",E99)</f>
        <v>0</v>
      </c>
      <c r="C101" s="167"/>
      <c r="D101" s="168"/>
      <c r="E101" s="168"/>
      <c r="F101" s="169"/>
      <c r="G101" s="170"/>
      <c r="H101" s="169"/>
      <c r="I101" s="170"/>
      <c r="J101" s="170"/>
      <c r="K101" s="169"/>
      <c r="L101" s="170"/>
      <c r="M101" s="169"/>
      <c r="N101" s="170"/>
      <c r="O101" s="169"/>
      <c r="P101" s="170"/>
      <c r="Q101" s="169"/>
      <c r="R101" s="170"/>
      <c r="S101" s="169"/>
      <c r="T101" s="170"/>
      <c r="U101" s="169"/>
      <c r="V101" s="170"/>
      <c r="W101" s="169"/>
      <c r="X101" s="171"/>
      <c r="Y101" s="170"/>
      <c r="Z101" s="169"/>
      <c r="AA101" s="170"/>
      <c r="AB101" s="168"/>
      <c r="AC101" s="168"/>
      <c r="AD101" s="169"/>
      <c r="AE101" s="170"/>
      <c r="AF101" s="169"/>
      <c r="AG101" s="170"/>
      <c r="AH101" s="169"/>
      <c r="AI101" s="170"/>
      <c r="AJ101" s="169"/>
      <c r="AK101" s="171"/>
      <c r="AL101" s="170"/>
      <c r="AM101" s="169"/>
      <c r="AN101" s="170"/>
      <c r="AO101" s="168"/>
      <c r="AP101" s="169"/>
      <c r="AQ101" s="170"/>
      <c r="AR101" s="169"/>
      <c r="AS101" s="171"/>
      <c r="AT101" s="170"/>
      <c r="AU101" s="169"/>
      <c r="AV101" s="172"/>
    </row>
    <row r="102" spans="1:48" ht="14.25" customHeight="1" x14ac:dyDescent="0.15">
      <c r="A102" s="173" t="str">
        <f>IF(E98="","",E98)</f>
        <v/>
      </c>
      <c r="B102" s="174"/>
      <c r="C102" s="175"/>
      <c r="D102" s="176"/>
      <c r="E102" s="176"/>
      <c r="F102" s="177"/>
      <c r="G102" s="178"/>
      <c r="H102" s="177"/>
      <c r="I102" s="178"/>
      <c r="J102" s="178"/>
      <c r="K102" s="177"/>
      <c r="L102" s="178"/>
      <c r="M102" s="177"/>
      <c r="N102" s="178"/>
      <c r="O102" s="177"/>
      <c r="P102" s="178"/>
      <c r="Q102" s="177"/>
      <c r="R102" s="178"/>
      <c r="S102" s="177"/>
      <c r="T102" s="178"/>
      <c r="U102" s="177"/>
      <c r="V102" s="178"/>
      <c r="W102" s="177"/>
      <c r="X102" s="179"/>
      <c r="Y102" s="178"/>
      <c r="Z102" s="177"/>
      <c r="AA102" s="178"/>
      <c r="AB102" s="176"/>
      <c r="AC102" s="176"/>
      <c r="AD102" s="177"/>
      <c r="AE102" s="178"/>
      <c r="AF102" s="177"/>
      <c r="AG102" s="178"/>
      <c r="AH102" s="177"/>
      <c r="AI102" s="178"/>
      <c r="AJ102" s="177"/>
      <c r="AK102" s="179"/>
      <c r="AL102" s="178"/>
      <c r="AM102" s="177"/>
      <c r="AN102" s="178"/>
      <c r="AO102" s="176"/>
      <c r="AP102" s="177"/>
      <c r="AQ102" s="178"/>
      <c r="AR102" s="177"/>
      <c r="AS102" s="179"/>
      <c r="AT102" s="178"/>
      <c r="AU102" s="177"/>
      <c r="AV102" s="180"/>
    </row>
    <row r="103" spans="1:48" ht="14.25" customHeight="1" x14ac:dyDescent="0.15">
      <c r="A103" s="181" t="str">
        <f>IF(W97="","",W97)</f>
        <v/>
      </c>
      <c r="B103" s="182">
        <f>IF(W99="","",W99)</f>
        <v>0</v>
      </c>
      <c r="C103" s="183"/>
      <c r="D103" s="184"/>
      <c r="E103" s="184"/>
      <c r="F103" s="185"/>
      <c r="G103" s="186"/>
      <c r="H103" s="185"/>
      <c r="I103" s="186"/>
      <c r="J103" s="186"/>
      <c r="K103" s="185"/>
      <c r="L103" s="186"/>
      <c r="M103" s="185"/>
      <c r="N103" s="186"/>
      <c r="O103" s="185"/>
      <c r="P103" s="186"/>
      <c r="Q103" s="185"/>
      <c r="R103" s="186"/>
      <c r="S103" s="185"/>
      <c r="T103" s="186"/>
      <c r="U103" s="185"/>
      <c r="V103" s="186"/>
      <c r="W103" s="185"/>
      <c r="X103" s="187"/>
      <c r="Y103" s="186"/>
      <c r="Z103" s="185"/>
      <c r="AA103" s="186"/>
      <c r="AB103" s="184"/>
      <c r="AC103" s="184"/>
      <c r="AD103" s="185"/>
      <c r="AE103" s="186"/>
      <c r="AF103" s="185"/>
      <c r="AG103" s="186"/>
      <c r="AH103" s="185"/>
      <c r="AI103" s="186"/>
      <c r="AJ103" s="185"/>
      <c r="AK103" s="187"/>
      <c r="AL103" s="186"/>
      <c r="AM103" s="185"/>
      <c r="AN103" s="186"/>
      <c r="AO103" s="184"/>
      <c r="AP103" s="185"/>
      <c r="AQ103" s="186"/>
      <c r="AR103" s="185"/>
      <c r="AS103" s="187"/>
      <c r="AT103" s="186"/>
      <c r="AU103" s="185"/>
      <c r="AV103" s="188"/>
    </row>
    <row r="104" spans="1:48" ht="14.25" customHeight="1" thickBot="1" x14ac:dyDescent="0.2">
      <c r="A104" s="189" t="str">
        <f>IF(W98="","",W98)</f>
        <v/>
      </c>
      <c r="B104" s="190"/>
      <c r="C104" s="191"/>
      <c r="D104" s="192"/>
      <c r="E104" s="192"/>
      <c r="F104" s="193"/>
      <c r="G104" s="194"/>
      <c r="H104" s="193"/>
      <c r="I104" s="194"/>
      <c r="J104" s="194"/>
      <c r="K104" s="193"/>
      <c r="L104" s="194"/>
      <c r="M104" s="193"/>
      <c r="N104" s="194"/>
      <c r="O104" s="193"/>
      <c r="P104" s="194"/>
      <c r="Q104" s="193"/>
      <c r="R104" s="194"/>
      <c r="S104" s="193"/>
      <c r="T104" s="194"/>
      <c r="U104" s="193"/>
      <c r="V104" s="194"/>
      <c r="W104" s="193"/>
      <c r="X104" s="195"/>
      <c r="Y104" s="194"/>
      <c r="Z104" s="193"/>
      <c r="AA104" s="194"/>
      <c r="AB104" s="192"/>
      <c r="AC104" s="192"/>
      <c r="AD104" s="193"/>
      <c r="AE104" s="194"/>
      <c r="AF104" s="193"/>
      <c r="AG104" s="194"/>
      <c r="AH104" s="193"/>
      <c r="AI104" s="194"/>
      <c r="AJ104" s="193"/>
      <c r="AK104" s="195"/>
      <c r="AL104" s="194"/>
      <c r="AM104" s="193"/>
      <c r="AN104" s="194"/>
      <c r="AO104" s="192"/>
      <c r="AP104" s="193"/>
      <c r="AQ104" s="194"/>
      <c r="AR104" s="193"/>
      <c r="AS104" s="195"/>
      <c r="AT104" s="194"/>
      <c r="AU104" s="193"/>
      <c r="AV104" s="196"/>
    </row>
    <row r="105" spans="1:48" ht="6" customHeight="1" thickTop="1" thickBot="1" x14ac:dyDescent="0.2"/>
    <row r="106" spans="1:48" ht="14.25" customHeight="1" thickTop="1" x14ac:dyDescent="0.15">
      <c r="A106" s="165" t="str">
        <f>IF(E97="","",E97)</f>
        <v/>
      </c>
      <c r="B106" s="166">
        <f>IF(E99="","",E99)</f>
        <v>0</v>
      </c>
      <c r="C106" s="167"/>
      <c r="D106" s="168"/>
      <c r="E106" s="168"/>
      <c r="F106" s="169"/>
      <c r="G106" s="170"/>
      <c r="H106" s="169"/>
      <c r="I106" s="170"/>
      <c r="J106" s="170"/>
      <c r="K106" s="169"/>
      <c r="L106" s="170"/>
      <c r="M106" s="169"/>
      <c r="N106" s="170"/>
      <c r="O106" s="169"/>
      <c r="P106" s="170"/>
      <c r="Q106" s="169"/>
      <c r="R106" s="170"/>
      <c r="S106" s="169"/>
      <c r="T106" s="170"/>
      <c r="U106" s="169"/>
      <c r="V106" s="170"/>
      <c r="W106" s="169"/>
      <c r="X106" s="171"/>
      <c r="Y106" s="170"/>
      <c r="Z106" s="169"/>
      <c r="AA106" s="170"/>
      <c r="AB106" s="168"/>
      <c r="AC106" s="168"/>
      <c r="AD106" s="169"/>
      <c r="AE106" s="170"/>
      <c r="AF106" s="169"/>
      <c r="AG106" s="170"/>
      <c r="AH106" s="169"/>
      <c r="AI106" s="170"/>
      <c r="AJ106" s="169"/>
      <c r="AK106" s="171"/>
      <c r="AL106" s="170"/>
      <c r="AM106" s="169"/>
      <c r="AN106" s="170"/>
      <c r="AO106" s="168"/>
      <c r="AP106" s="169"/>
      <c r="AQ106" s="170"/>
      <c r="AR106" s="169"/>
      <c r="AS106" s="171"/>
      <c r="AT106" s="170"/>
      <c r="AU106" s="169"/>
      <c r="AV106" s="172"/>
    </row>
    <row r="107" spans="1:48" ht="14.25" customHeight="1" x14ac:dyDescent="0.15">
      <c r="A107" s="173" t="str">
        <f>IF(E98="","",E98)</f>
        <v/>
      </c>
      <c r="B107" s="174"/>
      <c r="C107" s="175"/>
      <c r="D107" s="176"/>
      <c r="E107" s="176"/>
      <c r="F107" s="177"/>
      <c r="G107" s="178"/>
      <c r="H107" s="177"/>
      <c r="I107" s="178"/>
      <c r="J107" s="178"/>
      <c r="K107" s="177"/>
      <c r="L107" s="178"/>
      <c r="M107" s="177"/>
      <c r="N107" s="178"/>
      <c r="O107" s="177"/>
      <c r="P107" s="178"/>
      <c r="Q107" s="177"/>
      <c r="R107" s="178"/>
      <c r="S107" s="177"/>
      <c r="T107" s="178"/>
      <c r="U107" s="177"/>
      <c r="V107" s="178"/>
      <c r="W107" s="177"/>
      <c r="X107" s="179"/>
      <c r="Y107" s="178"/>
      <c r="Z107" s="177"/>
      <c r="AA107" s="178"/>
      <c r="AB107" s="176"/>
      <c r="AC107" s="176"/>
      <c r="AD107" s="177"/>
      <c r="AE107" s="178"/>
      <c r="AF107" s="177"/>
      <c r="AG107" s="178"/>
      <c r="AH107" s="177"/>
      <c r="AI107" s="178"/>
      <c r="AJ107" s="177"/>
      <c r="AK107" s="179"/>
      <c r="AL107" s="178"/>
      <c r="AM107" s="177"/>
      <c r="AN107" s="178"/>
      <c r="AO107" s="176"/>
      <c r="AP107" s="177"/>
      <c r="AQ107" s="178"/>
      <c r="AR107" s="177"/>
      <c r="AS107" s="179"/>
      <c r="AT107" s="178"/>
      <c r="AU107" s="177"/>
      <c r="AV107" s="180"/>
    </row>
    <row r="108" spans="1:48" ht="14.25" customHeight="1" x14ac:dyDescent="0.15">
      <c r="A108" s="181" t="str">
        <f>IF(W97="","",W97)</f>
        <v/>
      </c>
      <c r="B108" s="182">
        <f>IF(W99="","",W99)</f>
        <v>0</v>
      </c>
      <c r="C108" s="183"/>
      <c r="D108" s="184"/>
      <c r="E108" s="184"/>
      <c r="F108" s="185"/>
      <c r="G108" s="186"/>
      <c r="H108" s="185"/>
      <c r="I108" s="186"/>
      <c r="J108" s="186"/>
      <c r="K108" s="185"/>
      <c r="L108" s="186"/>
      <c r="M108" s="185"/>
      <c r="N108" s="186"/>
      <c r="O108" s="185"/>
      <c r="P108" s="186"/>
      <c r="Q108" s="185"/>
      <c r="R108" s="186"/>
      <c r="S108" s="185"/>
      <c r="T108" s="186"/>
      <c r="U108" s="185"/>
      <c r="V108" s="186"/>
      <c r="W108" s="185"/>
      <c r="X108" s="187"/>
      <c r="Y108" s="186"/>
      <c r="Z108" s="185"/>
      <c r="AA108" s="186"/>
      <c r="AB108" s="184"/>
      <c r="AC108" s="184"/>
      <c r="AD108" s="185"/>
      <c r="AE108" s="186"/>
      <c r="AF108" s="185"/>
      <c r="AG108" s="186"/>
      <c r="AH108" s="185"/>
      <c r="AI108" s="186"/>
      <c r="AJ108" s="185"/>
      <c r="AK108" s="187"/>
      <c r="AL108" s="186"/>
      <c r="AM108" s="185"/>
      <c r="AN108" s="186"/>
      <c r="AO108" s="184"/>
      <c r="AP108" s="185"/>
      <c r="AQ108" s="186"/>
      <c r="AR108" s="185"/>
      <c r="AS108" s="187"/>
      <c r="AT108" s="186"/>
      <c r="AU108" s="185"/>
      <c r="AV108" s="188"/>
    </row>
    <row r="109" spans="1:48" ht="14.25" customHeight="1" thickBot="1" x14ac:dyDescent="0.2">
      <c r="A109" s="189" t="str">
        <f>IF(W98="","",W98)</f>
        <v/>
      </c>
      <c r="B109" s="190"/>
      <c r="C109" s="191"/>
      <c r="D109" s="192"/>
      <c r="E109" s="192"/>
      <c r="F109" s="193"/>
      <c r="G109" s="194"/>
      <c r="H109" s="193"/>
      <c r="I109" s="194"/>
      <c r="J109" s="194"/>
      <c r="K109" s="193"/>
      <c r="L109" s="194"/>
      <c r="M109" s="193"/>
      <c r="N109" s="194"/>
      <c r="O109" s="193"/>
      <c r="P109" s="194"/>
      <c r="Q109" s="193"/>
      <c r="R109" s="194"/>
      <c r="S109" s="193"/>
      <c r="T109" s="194"/>
      <c r="U109" s="193"/>
      <c r="V109" s="194"/>
      <c r="W109" s="193"/>
      <c r="X109" s="195"/>
      <c r="Y109" s="194"/>
      <c r="Z109" s="193"/>
      <c r="AA109" s="194"/>
      <c r="AB109" s="192"/>
      <c r="AC109" s="192"/>
      <c r="AD109" s="193"/>
      <c r="AE109" s="194"/>
      <c r="AF109" s="193"/>
      <c r="AG109" s="194"/>
      <c r="AH109" s="193"/>
      <c r="AI109" s="194"/>
      <c r="AJ109" s="193"/>
      <c r="AK109" s="195"/>
      <c r="AL109" s="194"/>
      <c r="AM109" s="193"/>
      <c r="AN109" s="194"/>
      <c r="AO109" s="192"/>
      <c r="AP109" s="193"/>
      <c r="AQ109" s="194"/>
      <c r="AR109" s="193"/>
      <c r="AS109" s="195"/>
      <c r="AT109" s="194"/>
      <c r="AU109" s="193"/>
      <c r="AV109" s="196"/>
    </row>
    <row r="110" spans="1:48" ht="6" customHeight="1" thickTop="1" thickBot="1" x14ac:dyDescent="0.2"/>
    <row r="111" spans="1:48" ht="14.25" customHeight="1" thickTop="1" x14ac:dyDescent="0.15">
      <c r="A111" s="165" t="str">
        <f>IF(E97="","",E97)</f>
        <v/>
      </c>
      <c r="B111" s="166">
        <f>IF(E99="","",E99)</f>
        <v>0</v>
      </c>
      <c r="C111" s="167"/>
      <c r="D111" s="168"/>
      <c r="E111" s="168"/>
      <c r="F111" s="169"/>
      <c r="G111" s="170"/>
      <c r="H111" s="169"/>
      <c r="I111" s="170"/>
      <c r="J111" s="170"/>
      <c r="K111" s="169"/>
      <c r="L111" s="170"/>
      <c r="M111" s="169"/>
      <c r="N111" s="170"/>
      <c r="O111" s="169"/>
      <c r="P111" s="170"/>
      <c r="Q111" s="169"/>
      <c r="R111" s="170"/>
      <c r="S111" s="169"/>
      <c r="T111" s="170"/>
      <c r="U111" s="169"/>
      <c r="V111" s="170"/>
      <c r="W111" s="169"/>
      <c r="X111" s="171"/>
      <c r="Y111" s="170"/>
      <c r="Z111" s="169"/>
      <c r="AA111" s="170"/>
      <c r="AB111" s="168"/>
      <c r="AC111" s="168"/>
      <c r="AD111" s="169"/>
      <c r="AE111" s="170"/>
      <c r="AF111" s="169"/>
      <c r="AG111" s="170"/>
      <c r="AH111" s="169"/>
      <c r="AI111" s="170"/>
      <c r="AJ111" s="169"/>
      <c r="AK111" s="171"/>
      <c r="AL111" s="170"/>
      <c r="AM111" s="169"/>
      <c r="AN111" s="170"/>
      <c r="AO111" s="168"/>
      <c r="AP111" s="169"/>
      <c r="AQ111" s="170"/>
      <c r="AR111" s="169"/>
      <c r="AS111" s="171"/>
      <c r="AT111" s="170"/>
      <c r="AU111" s="169"/>
      <c r="AV111" s="172"/>
    </row>
    <row r="112" spans="1:48" ht="14.25" customHeight="1" x14ac:dyDescent="0.15">
      <c r="A112" s="173" t="str">
        <f>IF(E98="","",E98)</f>
        <v/>
      </c>
      <c r="B112" s="174"/>
      <c r="C112" s="175"/>
      <c r="D112" s="176"/>
      <c r="E112" s="176"/>
      <c r="F112" s="177"/>
      <c r="G112" s="178"/>
      <c r="H112" s="177"/>
      <c r="I112" s="178"/>
      <c r="J112" s="178"/>
      <c r="K112" s="177"/>
      <c r="L112" s="178"/>
      <c r="M112" s="177"/>
      <c r="N112" s="178"/>
      <c r="O112" s="177"/>
      <c r="P112" s="178"/>
      <c r="Q112" s="177"/>
      <c r="R112" s="178"/>
      <c r="S112" s="177"/>
      <c r="T112" s="178"/>
      <c r="U112" s="177"/>
      <c r="V112" s="178"/>
      <c r="W112" s="177"/>
      <c r="X112" s="179"/>
      <c r="Y112" s="178"/>
      <c r="Z112" s="177"/>
      <c r="AA112" s="178"/>
      <c r="AB112" s="176"/>
      <c r="AC112" s="176"/>
      <c r="AD112" s="177"/>
      <c r="AE112" s="178"/>
      <c r="AF112" s="177"/>
      <c r="AG112" s="178"/>
      <c r="AH112" s="177"/>
      <c r="AI112" s="178"/>
      <c r="AJ112" s="177"/>
      <c r="AK112" s="179"/>
      <c r="AL112" s="178"/>
      <c r="AM112" s="177"/>
      <c r="AN112" s="178"/>
      <c r="AO112" s="176"/>
      <c r="AP112" s="177"/>
      <c r="AQ112" s="178"/>
      <c r="AR112" s="177"/>
      <c r="AS112" s="179"/>
      <c r="AT112" s="178"/>
      <c r="AU112" s="177"/>
      <c r="AV112" s="180"/>
    </row>
    <row r="113" spans="1:48" ht="14.25" customHeight="1" x14ac:dyDescent="0.15">
      <c r="A113" s="181" t="str">
        <f>IF(W97="","",W97)</f>
        <v/>
      </c>
      <c r="B113" s="182">
        <f>IF(W99="","",W99)</f>
        <v>0</v>
      </c>
      <c r="C113" s="183"/>
      <c r="D113" s="184"/>
      <c r="E113" s="184"/>
      <c r="F113" s="185"/>
      <c r="G113" s="186"/>
      <c r="H113" s="185"/>
      <c r="I113" s="186"/>
      <c r="J113" s="186"/>
      <c r="K113" s="185"/>
      <c r="L113" s="186"/>
      <c r="M113" s="185"/>
      <c r="N113" s="186"/>
      <c r="O113" s="185"/>
      <c r="P113" s="186"/>
      <c r="Q113" s="185"/>
      <c r="R113" s="186"/>
      <c r="S113" s="185"/>
      <c r="T113" s="186"/>
      <c r="U113" s="185"/>
      <c r="V113" s="186"/>
      <c r="W113" s="185"/>
      <c r="X113" s="187"/>
      <c r="Y113" s="186"/>
      <c r="Z113" s="185"/>
      <c r="AA113" s="186"/>
      <c r="AB113" s="184"/>
      <c r="AC113" s="184"/>
      <c r="AD113" s="185"/>
      <c r="AE113" s="186"/>
      <c r="AF113" s="185"/>
      <c r="AG113" s="186"/>
      <c r="AH113" s="185"/>
      <c r="AI113" s="186"/>
      <c r="AJ113" s="185"/>
      <c r="AK113" s="187"/>
      <c r="AL113" s="186"/>
      <c r="AM113" s="185"/>
      <c r="AN113" s="186"/>
      <c r="AO113" s="184"/>
      <c r="AP113" s="185"/>
      <c r="AQ113" s="186"/>
      <c r="AR113" s="185"/>
      <c r="AS113" s="187"/>
      <c r="AT113" s="186"/>
      <c r="AU113" s="185"/>
      <c r="AV113" s="188"/>
    </row>
    <row r="114" spans="1:48" ht="14.25" customHeight="1" thickBot="1" x14ac:dyDescent="0.2">
      <c r="A114" s="189" t="str">
        <f>IF(W98="","",W98)</f>
        <v/>
      </c>
      <c r="B114" s="190"/>
      <c r="C114" s="191"/>
      <c r="D114" s="192"/>
      <c r="E114" s="192"/>
      <c r="F114" s="193"/>
      <c r="G114" s="194"/>
      <c r="H114" s="193"/>
      <c r="I114" s="194"/>
      <c r="J114" s="194"/>
      <c r="K114" s="193"/>
      <c r="L114" s="194"/>
      <c r="M114" s="193"/>
      <c r="N114" s="194"/>
      <c r="O114" s="193"/>
      <c r="P114" s="194"/>
      <c r="Q114" s="193"/>
      <c r="R114" s="194"/>
      <c r="S114" s="193"/>
      <c r="T114" s="194"/>
      <c r="U114" s="193"/>
      <c r="V114" s="194"/>
      <c r="W114" s="193"/>
      <c r="X114" s="195"/>
      <c r="Y114" s="194"/>
      <c r="Z114" s="193"/>
      <c r="AA114" s="194"/>
      <c r="AB114" s="192"/>
      <c r="AC114" s="192"/>
      <c r="AD114" s="193"/>
      <c r="AE114" s="194"/>
      <c r="AF114" s="193"/>
      <c r="AG114" s="194"/>
      <c r="AH114" s="193"/>
      <c r="AI114" s="194"/>
      <c r="AJ114" s="193"/>
      <c r="AK114" s="195"/>
      <c r="AL114" s="194"/>
      <c r="AM114" s="193"/>
      <c r="AN114" s="194"/>
      <c r="AO114" s="192"/>
      <c r="AP114" s="193"/>
      <c r="AQ114" s="194"/>
      <c r="AR114" s="193"/>
      <c r="AS114" s="195"/>
      <c r="AT114" s="194"/>
      <c r="AU114" s="193"/>
      <c r="AV114" s="196"/>
    </row>
    <row r="115" spans="1:48" ht="6" customHeight="1" thickTop="1" thickBot="1" x14ac:dyDescent="0.2"/>
    <row r="116" spans="1:48" ht="14.25" customHeight="1" thickTop="1" x14ac:dyDescent="0.15">
      <c r="A116" s="165" t="str">
        <f>IF(E97="","",E97)</f>
        <v/>
      </c>
      <c r="B116" s="166">
        <f>IF(E99="","",E99)</f>
        <v>0</v>
      </c>
      <c r="C116" s="167"/>
      <c r="D116" s="168"/>
      <c r="E116" s="168"/>
      <c r="F116" s="169"/>
      <c r="G116" s="170"/>
      <c r="H116" s="169"/>
      <c r="I116" s="170"/>
      <c r="J116" s="170"/>
      <c r="K116" s="169"/>
      <c r="L116" s="170"/>
      <c r="M116" s="169"/>
      <c r="N116" s="170"/>
      <c r="O116" s="169"/>
      <c r="P116" s="170"/>
      <c r="Q116" s="169"/>
      <c r="R116" s="170"/>
      <c r="S116" s="169"/>
      <c r="T116" s="170"/>
      <c r="U116" s="169"/>
      <c r="V116" s="170"/>
      <c r="W116" s="169"/>
      <c r="X116" s="171"/>
      <c r="Y116" s="170"/>
      <c r="Z116" s="169"/>
      <c r="AA116" s="170"/>
      <c r="AB116" s="168"/>
      <c r="AC116" s="168"/>
      <c r="AD116" s="169"/>
      <c r="AE116" s="170"/>
      <c r="AF116" s="169"/>
      <c r="AG116" s="170"/>
      <c r="AH116" s="169"/>
      <c r="AI116" s="170"/>
      <c r="AJ116" s="169"/>
      <c r="AK116" s="171"/>
      <c r="AL116" s="170"/>
      <c r="AM116" s="169"/>
      <c r="AN116" s="170"/>
      <c r="AO116" s="168"/>
      <c r="AP116" s="169"/>
      <c r="AQ116" s="170"/>
      <c r="AR116" s="169"/>
      <c r="AS116" s="171"/>
      <c r="AT116" s="170"/>
      <c r="AU116" s="169"/>
      <c r="AV116" s="172"/>
    </row>
    <row r="117" spans="1:48" ht="14.25" customHeight="1" x14ac:dyDescent="0.15">
      <c r="A117" s="173" t="str">
        <f>IF(E98="","",E98)</f>
        <v/>
      </c>
      <c r="B117" s="174"/>
      <c r="C117" s="175"/>
      <c r="D117" s="176"/>
      <c r="E117" s="176"/>
      <c r="F117" s="177"/>
      <c r="G117" s="178"/>
      <c r="H117" s="177"/>
      <c r="I117" s="178"/>
      <c r="J117" s="178"/>
      <c r="K117" s="177"/>
      <c r="L117" s="178"/>
      <c r="M117" s="177"/>
      <c r="N117" s="178"/>
      <c r="O117" s="177"/>
      <c r="P117" s="178"/>
      <c r="Q117" s="177"/>
      <c r="R117" s="178"/>
      <c r="S117" s="177"/>
      <c r="T117" s="178"/>
      <c r="U117" s="177"/>
      <c r="V117" s="178"/>
      <c r="W117" s="177"/>
      <c r="X117" s="179"/>
      <c r="Y117" s="178"/>
      <c r="Z117" s="177"/>
      <c r="AA117" s="178"/>
      <c r="AB117" s="176"/>
      <c r="AC117" s="176"/>
      <c r="AD117" s="177"/>
      <c r="AE117" s="178"/>
      <c r="AF117" s="177"/>
      <c r="AG117" s="178"/>
      <c r="AH117" s="177"/>
      <c r="AI117" s="178"/>
      <c r="AJ117" s="177"/>
      <c r="AK117" s="179"/>
      <c r="AL117" s="178"/>
      <c r="AM117" s="177"/>
      <c r="AN117" s="178"/>
      <c r="AO117" s="176"/>
      <c r="AP117" s="177"/>
      <c r="AQ117" s="178"/>
      <c r="AR117" s="177"/>
      <c r="AS117" s="179"/>
      <c r="AT117" s="178"/>
      <c r="AU117" s="177"/>
      <c r="AV117" s="180"/>
    </row>
    <row r="118" spans="1:48" ht="14.25" customHeight="1" x14ac:dyDescent="0.15">
      <c r="A118" s="181" t="str">
        <f>IF(W97="","",W97)</f>
        <v/>
      </c>
      <c r="B118" s="182">
        <f>IF(W99="","",W99)</f>
        <v>0</v>
      </c>
      <c r="C118" s="183"/>
      <c r="D118" s="184"/>
      <c r="E118" s="184"/>
      <c r="F118" s="185"/>
      <c r="G118" s="186"/>
      <c r="H118" s="185"/>
      <c r="I118" s="186"/>
      <c r="J118" s="186"/>
      <c r="K118" s="185"/>
      <c r="L118" s="186"/>
      <c r="M118" s="185"/>
      <c r="N118" s="186"/>
      <c r="O118" s="185"/>
      <c r="P118" s="186"/>
      <c r="Q118" s="185"/>
      <c r="R118" s="186"/>
      <c r="S118" s="185"/>
      <c r="T118" s="186"/>
      <c r="U118" s="185"/>
      <c r="V118" s="186"/>
      <c r="W118" s="185"/>
      <c r="X118" s="187"/>
      <c r="Y118" s="186"/>
      <c r="Z118" s="185"/>
      <c r="AA118" s="186"/>
      <c r="AB118" s="184"/>
      <c r="AC118" s="184"/>
      <c r="AD118" s="185"/>
      <c r="AE118" s="186"/>
      <c r="AF118" s="185"/>
      <c r="AG118" s="186"/>
      <c r="AH118" s="185"/>
      <c r="AI118" s="186"/>
      <c r="AJ118" s="185"/>
      <c r="AK118" s="187"/>
      <c r="AL118" s="186"/>
      <c r="AM118" s="185"/>
      <c r="AN118" s="186"/>
      <c r="AO118" s="184"/>
      <c r="AP118" s="185"/>
      <c r="AQ118" s="186"/>
      <c r="AR118" s="185"/>
      <c r="AS118" s="187"/>
      <c r="AT118" s="186"/>
      <c r="AU118" s="185"/>
      <c r="AV118" s="188"/>
    </row>
    <row r="119" spans="1:48" ht="14.25" customHeight="1" thickBot="1" x14ac:dyDescent="0.2">
      <c r="A119" s="189" t="str">
        <f>IF(W98="","",W98)</f>
        <v/>
      </c>
      <c r="B119" s="190"/>
      <c r="C119" s="191"/>
      <c r="D119" s="192"/>
      <c r="E119" s="192"/>
      <c r="F119" s="193"/>
      <c r="G119" s="194"/>
      <c r="H119" s="193"/>
      <c r="I119" s="194"/>
      <c r="J119" s="194"/>
      <c r="K119" s="193"/>
      <c r="L119" s="194"/>
      <c r="M119" s="193"/>
      <c r="N119" s="194"/>
      <c r="O119" s="193"/>
      <c r="P119" s="194"/>
      <c r="Q119" s="193"/>
      <c r="R119" s="194"/>
      <c r="S119" s="193"/>
      <c r="T119" s="194"/>
      <c r="U119" s="193"/>
      <c r="V119" s="194"/>
      <c r="W119" s="193"/>
      <c r="X119" s="195"/>
      <c r="Y119" s="194"/>
      <c r="Z119" s="193"/>
      <c r="AA119" s="194"/>
      <c r="AB119" s="192"/>
      <c r="AC119" s="192"/>
      <c r="AD119" s="193"/>
      <c r="AE119" s="194"/>
      <c r="AF119" s="193"/>
      <c r="AG119" s="194"/>
      <c r="AH119" s="193"/>
      <c r="AI119" s="194"/>
      <c r="AJ119" s="193"/>
      <c r="AK119" s="195"/>
      <c r="AL119" s="194"/>
      <c r="AM119" s="193"/>
      <c r="AN119" s="194"/>
      <c r="AO119" s="192"/>
      <c r="AP119" s="193"/>
      <c r="AQ119" s="194"/>
      <c r="AR119" s="193"/>
      <c r="AS119" s="195"/>
      <c r="AT119" s="194"/>
      <c r="AU119" s="193"/>
      <c r="AV119" s="196"/>
    </row>
    <row r="120" spans="1:48" ht="6" customHeight="1" thickTop="1" thickBot="1" x14ac:dyDescent="0.2"/>
    <row r="121" spans="1:48" ht="14.25" customHeight="1" thickTop="1" x14ac:dyDescent="0.15">
      <c r="A121" s="165" t="str">
        <f>IF(E97="","",E97)</f>
        <v/>
      </c>
      <c r="B121" s="166">
        <f>IF(E99="","",E99)</f>
        <v>0</v>
      </c>
      <c r="C121" s="167"/>
      <c r="D121" s="168"/>
      <c r="E121" s="168"/>
      <c r="F121" s="169"/>
      <c r="G121" s="170"/>
      <c r="H121" s="169"/>
      <c r="I121" s="170"/>
      <c r="J121" s="170"/>
      <c r="K121" s="169"/>
      <c r="L121" s="170"/>
      <c r="M121" s="169"/>
      <c r="N121" s="170"/>
      <c r="O121" s="169"/>
      <c r="P121" s="170"/>
      <c r="Q121" s="169"/>
      <c r="R121" s="170"/>
      <c r="S121" s="169"/>
      <c r="T121" s="170"/>
      <c r="U121" s="169"/>
      <c r="V121" s="170"/>
      <c r="W121" s="169"/>
      <c r="X121" s="171"/>
      <c r="Y121" s="170"/>
      <c r="Z121" s="169"/>
      <c r="AA121" s="170"/>
      <c r="AB121" s="168"/>
      <c r="AC121" s="168"/>
      <c r="AD121" s="169"/>
      <c r="AE121" s="170"/>
      <c r="AF121" s="169"/>
      <c r="AG121" s="170"/>
      <c r="AH121" s="169"/>
      <c r="AI121" s="170"/>
      <c r="AJ121" s="169"/>
      <c r="AK121" s="171"/>
      <c r="AL121" s="170"/>
      <c r="AM121" s="169"/>
      <c r="AN121" s="170"/>
      <c r="AO121" s="168"/>
      <c r="AP121" s="169"/>
      <c r="AQ121" s="170"/>
      <c r="AR121" s="169"/>
      <c r="AS121" s="171"/>
      <c r="AT121" s="170"/>
      <c r="AU121" s="169"/>
      <c r="AV121" s="172"/>
    </row>
    <row r="122" spans="1:48" ht="14.25" customHeight="1" x14ac:dyDescent="0.15">
      <c r="A122" s="173" t="str">
        <f>IF(E98="","",E98)</f>
        <v/>
      </c>
      <c r="B122" s="174"/>
      <c r="C122" s="175"/>
      <c r="D122" s="176"/>
      <c r="E122" s="176"/>
      <c r="F122" s="177"/>
      <c r="G122" s="178"/>
      <c r="H122" s="177"/>
      <c r="I122" s="178"/>
      <c r="J122" s="178"/>
      <c r="K122" s="177"/>
      <c r="L122" s="178"/>
      <c r="M122" s="177"/>
      <c r="N122" s="178"/>
      <c r="O122" s="177"/>
      <c r="P122" s="178"/>
      <c r="Q122" s="177"/>
      <c r="R122" s="178"/>
      <c r="S122" s="177"/>
      <c r="T122" s="178"/>
      <c r="U122" s="177"/>
      <c r="V122" s="178"/>
      <c r="W122" s="177"/>
      <c r="X122" s="179"/>
      <c r="Y122" s="178"/>
      <c r="Z122" s="177"/>
      <c r="AA122" s="178"/>
      <c r="AB122" s="176"/>
      <c r="AC122" s="176"/>
      <c r="AD122" s="177"/>
      <c r="AE122" s="178"/>
      <c r="AF122" s="177"/>
      <c r="AG122" s="178"/>
      <c r="AH122" s="177"/>
      <c r="AI122" s="178"/>
      <c r="AJ122" s="177"/>
      <c r="AK122" s="179"/>
      <c r="AL122" s="178"/>
      <c r="AM122" s="177"/>
      <c r="AN122" s="178"/>
      <c r="AO122" s="176"/>
      <c r="AP122" s="177"/>
      <c r="AQ122" s="178"/>
      <c r="AR122" s="177"/>
      <c r="AS122" s="179"/>
      <c r="AT122" s="178"/>
      <c r="AU122" s="177"/>
      <c r="AV122" s="180"/>
    </row>
    <row r="123" spans="1:48" ht="14.25" customHeight="1" x14ac:dyDescent="0.15">
      <c r="A123" s="181" t="str">
        <f>IF(W97="","",W97)</f>
        <v/>
      </c>
      <c r="B123" s="182">
        <f>IF(W99="","",W99)</f>
        <v>0</v>
      </c>
      <c r="C123" s="183"/>
      <c r="D123" s="184"/>
      <c r="E123" s="184"/>
      <c r="F123" s="185"/>
      <c r="G123" s="186"/>
      <c r="H123" s="185"/>
      <c r="I123" s="186"/>
      <c r="J123" s="186"/>
      <c r="K123" s="185"/>
      <c r="L123" s="186"/>
      <c r="M123" s="185"/>
      <c r="N123" s="186"/>
      <c r="O123" s="185"/>
      <c r="P123" s="186"/>
      <c r="Q123" s="185"/>
      <c r="R123" s="186"/>
      <c r="S123" s="185"/>
      <c r="T123" s="186"/>
      <c r="U123" s="185"/>
      <c r="V123" s="186"/>
      <c r="W123" s="185"/>
      <c r="X123" s="187"/>
      <c r="Y123" s="186"/>
      <c r="Z123" s="185"/>
      <c r="AA123" s="186"/>
      <c r="AB123" s="184"/>
      <c r="AC123" s="184"/>
      <c r="AD123" s="185"/>
      <c r="AE123" s="186"/>
      <c r="AF123" s="185"/>
      <c r="AG123" s="186"/>
      <c r="AH123" s="185"/>
      <c r="AI123" s="186"/>
      <c r="AJ123" s="185"/>
      <c r="AK123" s="187"/>
      <c r="AL123" s="186"/>
      <c r="AM123" s="185"/>
      <c r="AN123" s="186"/>
      <c r="AO123" s="184"/>
      <c r="AP123" s="185"/>
      <c r="AQ123" s="186"/>
      <c r="AR123" s="185"/>
      <c r="AS123" s="187"/>
      <c r="AT123" s="186"/>
      <c r="AU123" s="185"/>
      <c r="AV123" s="188"/>
    </row>
    <row r="124" spans="1:48" ht="14.25" customHeight="1" thickBot="1" x14ac:dyDescent="0.2">
      <c r="A124" s="189" t="str">
        <f>IF(W98="","",W98)</f>
        <v/>
      </c>
      <c r="B124" s="190"/>
      <c r="C124" s="191"/>
      <c r="D124" s="192"/>
      <c r="E124" s="192"/>
      <c r="F124" s="193"/>
      <c r="G124" s="194"/>
      <c r="H124" s="193"/>
      <c r="I124" s="194"/>
      <c r="J124" s="194"/>
      <c r="K124" s="193"/>
      <c r="L124" s="194"/>
      <c r="M124" s="193"/>
      <c r="N124" s="194"/>
      <c r="O124" s="193"/>
      <c r="P124" s="194"/>
      <c r="Q124" s="193"/>
      <c r="R124" s="194"/>
      <c r="S124" s="193"/>
      <c r="T124" s="194"/>
      <c r="U124" s="193"/>
      <c r="V124" s="194"/>
      <c r="W124" s="193"/>
      <c r="X124" s="195"/>
      <c r="Y124" s="194"/>
      <c r="Z124" s="193"/>
      <c r="AA124" s="194"/>
      <c r="AB124" s="192"/>
      <c r="AC124" s="192"/>
      <c r="AD124" s="193"/>
      <c r="AE124" s="194"/>
      <c r="AF124" s="193"/>
      <c r="AG124" s="194"/>
      <c r="AH124" s="193"/>
      <c r="AI124" s="194"/>
      <c r="AJ124" s="193"/>
      <c r="AK124" s="195"/>
      <c r="AL124" s="194"/>
      <c r="AM124" s="193"/>
      <c r="AN124" s="194"/>
      <c r="AO124" s="192"/>
      <c r="AP124" s="193"/>
      <c r="AQ124" s="194"/>
      <c r="AR124" s="193"/>
      <c r="AS124" s="195"/>
      <c r="AT124" s="194"/>
      <c r="AU124" s="193"/>
      <c r="AV124" s="196"/>
    </row>
    <row r="125" spans="1:48" ht="6" customHeight="1" thickTop="1" thickBot="1" x14ac:dyDescent="0.2"/>
    <row r="126" spans="1:48" ht="14.25" customHeight="1" thickTop="1" x14ac:dyDescent="0.15">
      <c r="A126" s="165" t="str">
        <f>IF(E97="","",E97)</f>
        <v/>
      </c>
      <c r="B126" s="166">
        <f>IF(E99="","",E99)</f>
        <v>0</v>
      </c>
      <c r="C126" s="167"/>
      <c r="D126" s="168"/>
      <c r="E126" s="168"/>
      <c r="F126" s="169"/>
      <c r="G126" s="170"/>
      <c r="H126" s="169"/>
      <c r="I126" s="170"/>
      <c r="J126" s="170"/>
      <c r="K126" s="169"/>
      <c r="L126" s="170"/>
      <c r="M126" s="169"/>
      <c r="N126" s="170"/>
      <c r="O126" s="169"/>
      <c r="P126" s="170"/>
      <c r="Q126" s="169"/>
      <c r="R126" s="170"/>
      <c r="S126" s="169"/>
      <c r="T126" s="170"/>
      <c r="U126" s="169"/>
      <c r="V126" s="170"/>
      <c r="W126" s="169"/>
      <c r="X126" s="171"/>
      <c r="Y126" s="170"/>
      <c r="Z126" s="169"/>
      <c r="AA126" s="170"/>
      <c r="AB126" s="168"/>
      <c r="AC126" s="168"/>
      <c r="AD126" s="169"/>
      <c r="AE126" s="170"/>
      <c r="AF126" s="169"/>
      <c r="AG126" s="170"/>
      <c r="AH126" s="169"/>
      <c r="AI126" s="170"/>
      <c r="AJ126" s="169"/>
      <c r="AK126" s="171"/>
      <c r="AL126" s="170"/>
      <c r="AM126" s="169"/>
      <c r="AN126" s="170"/>
      <c r="AO126" s="168"/>
      <c r="AP126" s="169"/>
      <c r="AQ126" s="170"/>
      <c r="AR126" s="169"/>
      <c r="AS126" s="171"/>
      <c r="AT126" s="170"/>
      <c r="AU126" s="169"/>
      <c r="AV126" s="172"/>
    </row>
    <row r="127" spans="1:48" ht="14.25" customHeight="1" x14ac:dyDescent="0.15">
      <c r="A127" s="173" t="str">
        <f>IF(E98="","",E98)</f>
        <v/>
      </c>
      <c r="B127" s="174"/>
      <c r="C127" s="175"/>
      <c r="D127" s="176"/>
      <c r="E127" s="176"/>
      <c r="F127" s="177"/>
      <c r="G127" s="178"/>
      <c r="H127" s="177"/>
      <c r="I127" s="178"/>
      <c r="J127" s="178"/>
      <c r="K127" s="177"/>
      <c r="L127" s="178"/>
      <c r="M127" s="177"/>
      <c r="N127" s="178"/>
      <c r="O127" s="177"/>
      <c r="P127" s="178"/>
      <c r="Q127" s="177"/>
      <c r="R127" s="178"/>
      <c r="S127" s="177"/>
      <c r="T127" s="178"/>
      <c r="U127" s="177"/>
      <c r="V127" s="178"/>
      <c r="W127" s="177"/>
      <c r="X127" s="179"/>
      <c r="Y127" s="178"/>
      <c r="Z127" s="177"/>
      <c r="AA127" s="178"/>
      <c r="AB127" s="176"/>
      <c r="AC127" s="176"/>
      <c r="AD127" s="177"/>
      <c r="AE127" s="178"/>
      <c r="AF127" s="177"/>
      <c r="AG127" s="178"/>
      <c r="AH127" s="177"/>
      <c r="AI127" s="178"/>
      <c r="AJ127" s="177"/>
      <c r="AK127" s="179"/>
      <c r="AL127" s="178"/>
      <c r="AM127" s="177"/>
      <c r="AN127" s="178"/>
      <c r="AO127" s="176"/>
      <c r="AP127" s="177"/>
      <c r="AQ127" s="178"/>
      <c r="AR127" s="177"/>
      <c r="AS127" s="179"/>
      <c r="AT127" s="178"/>
      <c r="AU127" s="177"/>
      <c r="AV127" s="180"/>
    </row>
    <row r="128" spans="1:48" ht="14.25" customHeight="1" x14ac:dyDescent="0.15">
      <c r="A128" s="181" t="str">
        <f>IF(W97="","",W97)</f>
        <v/>
      </c>
      <c r="B128" s="182">
        <f>IF(W99="","",W99)</f>
        <v>0</v>
      </c>
      <c r="C128" s="183"/>
      <c r="D128" s="184"/>
      <c r="E128" s="184"/>
      <c r="F128" s="185"/>
      <c r="G128" s="186"/>
      <c r="H128" s="185"/>
      <c r="I128" s="186"/>
      <c r="J128" s="186"/>
      <c r="K128" s="185"/>
      <c r="L128" s="186"/>
      <c r="M128" s="185"/>
      <c r="N128" s="186"/>
      <c r="O128" s="185"/>
      <c r="P128" s="186"/>
      <c r="Q128" s="185"/>
      <c r="R128" s="186"/>
      <c r="S128" s="185"/>
      <c r="T128" s="186"/>
      <c r="U128" s="185"/>
      <c r="V128" s="186"/>
      <c r="W128" s="185"/>
      <c r="X128" s="187"/>
      <c r="Y128" s="186"/>
      <c r="Z128" s="185"/>
      <c r="AA128" s="186"/>
      <c r="AB128" s="184"/>
      <c r="AC128" s="184"/>
      <c r="AD128" s="185"/>
      <c r="AE128" s="186"/>
      <c r="AF128" s="185"/>
      <c r="AG128" s="186"/>
      <c r="AH128" s="185"/>
      <c r="AI128" s="186"/>
      <c r="AJ128" s="185"/>
      <c r="AK128" s="187"/>
      <c r="AL128" s="186"/>
      <c r="AM128" s="185"/>
      <c r="AN128" s="186"/>
      <c r="AO128" s="184"/>
      <c r="AP128" s="185"/>
      <c r="AQ128" s="186"/>
      <c r="AR128" s="185"/>
      <c r="AS128" s="187"/>
      <c r="AT128" s="186"/>
      <c r="AU128" s="185"/>
      <c r="AV128" s="188"/>
    </row>
    <row r="129" spans="1:48" ht="14.25" customHeight="1" thickBot="1" x14ac:dyDescent="0.2">
      <c r="A129" s="189" t="str">
        <f>IF(W98="","",W98)</f>
        <v/>
      </c>
      <c r="B129" s="190"/>
      <c r="C129" s="191"/>
      <c r="D129" s="192"/>
      <c r="E129" s="192"/>
      <c r="F129" s="193"/>
      <c r="G129" s="194"/>
      <c r="H129" s="193"/>
      <c r="I129" s="194"/>
      <c r="J129" s="194"/>
      <c r="K129" s="193"/>
      <c r="L129" s="194"/>
      <c r="M129" s="193"/>
      <c r="N129" s="194"/>
      <c r="O129" s="193"/>
      <c r="P129" s="194"/>
      <c r="Q129" s="193"/>
      <c r="R129" s="194"/>
      <c r="S129" s="193"/>
      <c r="T129" s="194"/>
      <c r="U129" s="193"/>
      <c r="V129" s="194"/>
      <c r="W129" s="193"/>
      <c r="X129" s="195"/>
      <c r="Y129" s="194"/>
      <c r="Z129" s="193"/>
      <c r="AA129" s="194"/>
      <c r="AB129" s="192"/>
      <c r="AC129" s="192"/>
      <c r="AD129" s="193"/>
      <c r="AE129" s="194"/>
      <c r="AF129" s="193"/>
      <c r="AG129" s="194"/>
      <c r="AH129" s="193"/>
      <c r="AI129" s="194"/>
      <c r="AJ129" s="193"/>
      <c r="AK129" s="195"/>
      <c r="AL129" s="194"/>
      <c r="AM129" s="193"/>
      <c r="AN129" s="194"/>
      <c r="AO129" s="192"/>
      <c r="AP129" s="193"/>
      <c r="AQ129" s="194"/>
      <c r="AR129" s="193"/>
      <c r="AS129" s="195"/>
      <c r="AT129" s="194"/>
      <c r="AU129" s="193"/>
      <c r="AV129" s="196"/>
    </row>
    <row r="130" spans="1:48" ht="6" customHeight="1" thickTop="1" thickBot="1" x14ac:dyDescent="0.2"/>
    <row r="131" spans="1:48" ht="27" customHeight="1" x14ac:dyDescent="0.15">
      <c r="A131" s="358" t="s">
        <v>172</v>
      </c>
      <c r="B131" s="359"/>
      <c r="D131" s="335" t="s">
        <v>173</v>
      </c>
      <c r="E131" s="335"/>
      <c r="F131" s="335"/>
      <c r="G131" s="335"/>
      <c r="H131" s="335"/>
      <c r="I131" s="335"/>
      <c r="J131" s="335"/>
      <c r="K131" s="335"/>
      <c r="L131" s="335"/>
      <c r="M131" s="335"/>
      <c r="N131" s="335"/>
      <c r="O131" s="335"/>
      <c r="P131" s="335"/>
      <c r="Q131" s="335"/>
      <c r="R131" s="335"/>
      <c r="S131" s="335" t="s">
        <v>174</v>
      </c>
      <c r="T131" s="335"/>
      <c r="U131" s="335"/>
      <c r="V131" s="335"/>
      <c r="W131" s="335"/>
      <c r="X131" s="335"/>
      <c r="Y131" s="335"/>
      <c r="Z131" s="335"/>
      <c r="AA131" s="335"/>
      <c r="AB131" s="335"/>
      <c r="AC131" s="335"/>
      <c r="AD131" s="335"/>
      <c r="AE131" s="335"/>
      <c r="AF131" s="335"/>
      <c r="AG131" s="335"/>
      <c r="AH131" s="335" t="s">
        <v>175</v>
      </c>
      <c r="AI131" s="335"/>
      <c r="AJ131" s="335"/>
      <c r="AK131" s="335"/>
      <c r="AL131" s="335"/>
      <c r="AM131" s="335"/>
      <c r="AN131" s="335"/>
      <c r="AO131" s="335"/>
      <c r="AP131" s="335"/>
      <c r="AQ131" s="335"/>
      <c r="AR131" s="335"/>
      <c r="AS131" s="335"/>
      <c r="AT131" s="335"/>
      <c r="AU131" s="335"/>
      <c r="AV131" s="335"/>
    </row>
    <row r="132" spans="1:48" ht="6" customHeight="1" thickBot="1" x14ac:dyDescent="0.2">
      <c r="A132" s="360"/>
      <c r="B132" s="361"/>
    </row>
    <row r="133" spans="1:48" ht="14.25" customHeight="1" x14ac:dyDescent="0.15">
      <c r="A133" s="360"/>
      <c r="B133" s="361"/>
      <c r="D133" s="324" t="s">
        <v>176</v>
      </c>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6"/>
      <c r="AH133" s="364" t="s">
        <v>177</v>
      </c>
      <c r="AI133" s="365"/>
      <c r="AJ133" s="365"/>
      <c r="AK133" s="365"/>
      <c r="AL133" s="366"/>
      <c r="AM133" s="367" t="s">
        <v>178</v>
      </c>
      <c r="AN133" s="365"/>
      <c r="AO133" s="365"/>
      <c r="AP133" s="365"/>
      <c r="AQ133" s="366"/>
      <c r="AR133" s="367" t="s">
        <v>179</v>
      </c>
      <c r="AS133" s="365"/>
      <c r="AT133" s="365"/>
      <c r="AU133" s="365"/>
      <c r="AV133" s="368"/>
    </row>
    <row r="134" spans="1:48" ht="27" customHeight="1" x14ac:dyDescent="0.15">
      <c r="A134" s="360"/>
      <c r="B134" s="361"/>
      <c r="D134" s="198"/>
      <c r="E134" s="333">
        <f>IF(E99="","",E99)</f>
        <v>0</v>
      </c>
      <c r="F134" s="333"/>
      <c r="G134" s="333"/>
      <c r="H134" s="333"/>
      <c r="I134" s="333"/>
      <c r="J134" s="333"/>
      <c r="K134" s="333"/>
      <c r="L134" s="333"/>
      <c r="M134" s="333"/>
      <c r="N134" s="200"/>
      <c r="O134" s="377"/>
      <c r="P134" s="378"/>
      <c r="Q134" s="200"/>
      <c r="R134" s="201" t="s">
        <v>161</v>
      </c>
      <c r="T134" s="377"/>
      <c r="U134" s="378"/>
      <c r="V134" s="197"/>
      <c r="W134" s="333">
        <f>IF(W99="","",W99)</f>
        <v>0</v>
      </c>
      <c r="X134" s="333"/>
      <c r="Y134" s="333"/>
      <c r="Z134" s="333"/>
      <c r="AA134" s="333"/>
      <c r="AB134" s="333"/>
      <c r="AC134" s="333"/>
      <c r="AD134" s="333"/>
      <c r="AE134" s="333"/>
      <c r="AF134" s="202"/>
      <c r="AG134" s="197"/>
      <c r="AH134" s="379"/>
      <c r="AI134" s="380"/>
      <c r="AJ134" s="380"/>
      <c r="AK134" s="380"/>
      <c r="AL134" s="381"/>
      <c r="AM134" s="385"/>
      <c r="AN134" s="380"/>
      <c r="AO134" s="380"/>
      <c r="AP134" s="380"/>
      <c r="AQ134" s="381"/>
      <c r="AR134" s="385"/>
      <c r="AS134" s="380"/>
      <c r="AT134" s="380"/>
      <c r="AU134" s="380"/>
      <c r="AV134" s="387"/>
    </row>
    <row r="135" spans="1:48" ht="6" customHeight="1" thickBot="1" x14ac:dyDescent="0.2">
      <c r="A135" s="362"/>
      <c r="B135" s="363"/>
      <c r="D135" s="203"/>
      <c r="E135" s="204"/>
      <c r="F135" s="204"/>
      <c r="G135" s="204"/>
      <c r="H135" s="204"/>
      <c r="I135" s="204"/>
      <c r="J135" s="204"/>
      <c r="K135" s="204"/>
      <c r="L135" s="204"/>
      <c r="M135" s="204"/>
      <c r="N135" s="205"/>
      <c r="O135" s="206"/>
      <c r="P135" s="206"/>
      <c r="Q135" s="205"/>
      <c r="R135" s="159"/>
      <c r="S135" s="161"/>
      <c r="T135" s="206"/>
      <c r="U135" s="206"/>
      <c r="V135" s="207"/>
      <c r="W135" s="204"/>
      <c r="X135" s="204"/>
      <c r="Y135" s="204"/>
      <c r="Z135" s="204"/>
      <c r="AA135" s="204"/>
      <c r="AB135" s="204"/>
      <c r="AC135" s="204"/>
      <c r="AD135" s="204"/>
      <c r="AE135" s="204"/>
      <c r="AF135" s="208"/>
      <c r="AG135" s="197"/>
      <c r="AH135" s="382"/>
      <c r="AI135" s="383"/>
      <c r="AJ135" s="383"/>
      <c r="AK135" s="383"/>
      <c r="AL135" s="384"/>
      <c r="AM135" s="386"/>
      <c r="AN135" s="383"/>
      <c r="AO135" s="383"/>
      <c r="AP135" s="383"/>
      <c r="AQ135" s="384"/>
      <c r="AR135" s="386"/>
      <c r="AS135" s="383"/>
      <c r="AT135" s="383"/>
      <c r="AU135" s="383"/>
      <c r="AV135" s="388"/>
    </row>
    <row r="136" spans="1:48" ht="6" customHeight="1" x14ac:dyDescent="0.15">
      <c r="D136" s="200"/>
      <c r="E136" s="209"/>
      <c r="F136" s="209"/>
      <c r="G136" s="209"/>
      <c r="H136" s="209"/>
      <c r="I136" s="209"/>
      <c r="J136" s="209"/>
      <c r="K136" s="209"/>
      <c r="L136" s="209"/>
      <c r="M136" s="209"/>
      <c r="N136" s="200"/>
      <c r="O136" s="210"/>
      <c r="P136" s="210"/>
      <c r="Q136" s="200"/>
      <c r="R136" s="201"/>
      <c r="T136" s="210"/>
      <c r="U136" s="210"/>
      <c r="V136" s="197"/>
      <c r="W136" s="209"/>
      <c r="X136" s="209"/>
      <c r="Y136" s="209"/>
      <c r="Z136" s="209"/>
      <c r="AA136" s="209"/>
      <c r="AB136" s="209"/>
      <c r="AC136" s="209"/>
      <c r="AD136" s="209"/>
      <c r="AE136" s="209"/>
      <c r="AF136" s="197"/>
      <c r="AG136" s="197"/>
      <c r="AH136" s="210"/>
      <c r="AI136" s="210"/>
      <c r="AJ136" s="210"/>
      <c r="AK136" s="210"/>
      <c r="AL136" s="210"/>
      <c r="AM136" s="210"/>
      <c r="AN136" s="210"/>
      <c r="AO136" s="210"/>
      <c r="AP136" s="210"/>
      <c r="AQ136" s="210"/>
      <c r="AR136" s="210"/>
      <c r="AS136" s="210"/>
      <c r="AT136" s="210"/>
      <c r="AU136" s="210"/>
      <c r="AV136" s="210"/>
    </row>
    <row r="137" spans="1:48" x14ac:dyDescent="0.15">
      <c r="C137" s="357" t="s">
        <v>180</v>
      </c>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row>
    <row r="139" spans="1:48" ht="26.25" customHeight="1" thickBot="1" x14ac:dyDescent="0.2">
      <c r="A139" s="404" t="str">
        <f>$A$10</f>
        <v>大会名　関東大学バドミントンリーグ戦</v>
      </c>
      <c r="B139" s="405"/>
      <c r="D139" s="406" t="s">
        <v>160</v>
      </c>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H139" s="407"/>
      <c r="AI139" s="408"/>
      <c r="AJ139" s="365">
        <f ca="1">$AJ$10</f>
        <v>2025</v>
      </c>
      <c r="AK139" s="365"/>
      <c r="AL139" s="365"/>
      <c r="AM139" s="143" t="s">
        <v>152</v>
      </c>
      <c r="AN139" s="365">
        <f ca="1">$AN$10</f>
        <v>5</v>
      </c>
      <c r="AO139" s="365"/>
      <c r="AP139" s="365"/>
      <c r="AQ139" s="143" t="s">
        <v>153</v>
      </c>
      <c r="AR139" s="365">
        <f ca="1">$AR$10</f>
        <v>4</v>
      </c>
      <c r="AS139" s="365"/>
      <c r="AT139" s="365"/>
      <c r="AU139" s="409" t="s">
        <v>154</v>
      </c>
      <c r="AV139" s="410"/>
    </row>
    <row r="140" spans="1:48" ht="27" customHeight="1" x14ac:dyDescent="0.15">
      <c r="A140" s="144" t="str">
        <f>$A$11</f>
        <v>種目　部</v>
      </c>
      <c r="B140" s="145" t="str">
        <f>$B$11</f>
        <v>ラウンド　第一節</v>
      </c>
      <c r="D140" s="389"/>
      <c r="E140" s="391" t="str">
        <f>E6</f>
        <v/>
      </c>
      <c r="F140" s="392"/>
      <c r="G140" s="392"/>
      <c r="H140" s="392"/>
      <c r="I140" s="392"/>
      <c r="J140" s="392"/>
      <c r="K140" s="392"/>
      <c r="L140" s="392"/>
      <c r="M140" s="392"/>
      <c r="N140" s="211"/>
      <c r="O140" s="211"/>
      <c r="P140" s="211"/>
      <c r="Q140" s="212"/>
      <c r="R140" s="211" t="s">
        <v>161</v>
      </c>
      <c r="S140" s="212"/>
      <c r="T140" s="211"/>
      <c r="U140" s="211"/>
      <c r="V140" s="213"/>
      <c r="W140" s="395" t="str">
        <f>Z6</f>
        <v/>
      </c>
      <c r="X140" s="395"/>
      <c r="Y140" s="395"/>
      <c r="Z140" s="395"/>
      <c r="AA140" s="395"/>
      <c r="AB140" s="395"/>
      <c r="AC140" s="395"/>
      <c r="AD140" s="395"/>
      <c r="AE140" s="396"/>
      <c r="AF140" s="399"/>
      <c r="AH140" s="401" t="s">
        <v>162</v>
      </c>
      <c r="AI140" s="402"/>
      <c r="AJ140" s="402"/>
      <c r="AK140" s="402"/>
      <c r="AL140" s="150"/>
      <c r="AM140" s="151" t="s">
        <v>163</v>
      </c>
      <c r="AN140" s="149"/>
      <c r="AO140" s="403" t="s">
        <v>164</v>
      </c>
      <c r="AP140" s="402"/>
      <c r="AQ140" s="402"/>
      <c r="AR140" s="402"/>
      <c r="AS140" s="150"/>
      <c r="AT140" s="411" t="s">
        <v>163</v>
      </c>
      <c r="AU140" s="411"/>
      <c r="AV140" s="152"/>
    </row>
    <row r="141" spans="1:48" ht="27" customHeight="1" x14ac:dyDescent="0.15">
      <c r="A141" s="144" t="str">
        <f>$A$12</f>
        <v>試合番号　W-1</v>
      </c>
      <c r="B141" s="145" t="s">
        <v>183</v>
      </c>
      <c r="D141" s="390"/>
      <c r="E141" s="393" t="str">
        <f>L6</f>
        <v/>
      </c>
      <c r="F141" s="394"/>
      <c r="G141" s="394"/>
      <c r="H141" s="394"/>
      <c r="I141" s="394"/>
      <c r="J141" s="394"/>
      <c r="K141" s="394"/>
      <c r="L141" s="394"/>
      <c r="M141" s="394"/>
      <c r="O141" s="153"/>
      <c r="Q141" s="154"/>
      <c r="R141" s="141" t="s">
        <v>161</v>
      </c>
      <c r="S141" s="154"/>
      <c r="U141" s="153"/>
      <c r="V141" s="155"/>
      <c r="W141" s="397" t="str">
        <f>AG6</f>
        <v/>
      </c>
      <c r="X141" s="397"/>
      <c r="Y141" s="397"/>
      <c r="Z141" s="397"/>
      <c r="AA141" s="397"/>
      <c r="AB141" s="397"/>
      <c r="AC141" s="397"/>
      <c r="AD141" s="397"/>
      <c r="AE141" s="398"/>
      <c r="AF141" s="400"/>
      <c r="AH141" s="401" t="s">
        <v>166</v>
      </c>
      <c r="AI141" s="402"/>
      <c r="AJ141" s="402"/>
      <c r="AK141" s="402"/>
      <c r="AL141" s="412"/>
      <c r="AM141" s="412"/>
      <c r="AN141" s="412"/>
      <c r="AO141" s="412"/>
      <c r="AP141" s="412"/>
      <c r="AQ141" s="412"/>
      <c r="AR141" s="412"/>
      <c r="AS141" s="411" t="s">
        <v>167</v>
      </c>
      <c r="AT141" s="411"/>
      <c r="AU141" s="411"/>
      <c r="AV141" s="413"/>
    </row>
    <row r="142" spans="1:48" ht="27" customHeight="1" thickBot="1" x14ac:dyDescent="0.2">
      <c r="A142" s="156" t="str">
        <f>$A$13</f>
        <v>会場名　どこか</v>
      </c>
      <c r="B142" s="157" t="str">
        <f>$B$13</f>
        <v>コート番号　A</v>
      </c>
      <c r="D142" s="158" t="s">
        <v>168</v>
      </c>
      <c r="E142" s="369">
        <f>S6</f>
        <v>0</v>
      </c>
      <c r="F142" s="369"/>
      <c r="G142" s="369"/>
      <c r="H142" s="369"/>
      <c r="I142" s="369"/>
      <c r="J142" s="369"/>
      <c r="K142" s="369"/>
      <c r="L142" s="369"/>
      <c r="M142" s="369"/>
      <c r="N142" s="160" t="s">
        <v>169</v>
      </c>
      <c r="O142" s="161"/>
      <c r="P142" s="161"/>
      <c r="Q142" s="162"/>
      <c r="R142" s="161" t="s">
        <v>161</v>
      </c>
      <c r="S142" s="162"/>
      <c r="T142" s="161"/>
      <c r="U142" s="161"/>
      <c r="V142" s="163" t="s">
        <v>168</v>
      </c>
      <c r="W142" s="370">
        <f>AN6</f>
        <v>0</v>
      </c>
      <c r="X142" s="370"/>
      <c r="Y142" s="370"/>
      <c r="Z142" s="370"/>
      <c r="AA142" s="370"/>
      <c r="AB142" s="370"/>
      <c r="AC142" s="370"/>
      <c r="AD142" s="370"/>
      <c r="AE142" s="370"/>
      <c r="AF142" s="164" t="s">
        <v>169</v>
      </c>
      <c r="AH142" s="371" t="s">
        <v>170</v>
      </c>
      <c r="AI142" s="372"/>
      <c r="AJ142" s="372"/>
      <c r="AK142" s="372"/>
      <c r="AL142" s="372"/>
      <c r="AM142" s="372"/>
      <c r="AN142" s="373"/>
      <c r="AO142" s="374" t="s">
        <v>171</v>
      </c>
      <c r="AP142" s="375"/>
      <c r="AQ142" s="375"/>
      <c r="AR142" s="375"/>
      <c r="AS142" s="372"/>
      <c r="AT142" s="372"/>
      <c r="AU142" s="372"/>
      <c r="AV142" s="376"/>
    </row>
    <row r="143" spans="1:48" ht="12" customHeight="1" thickBot="1" x14ac:dyDescent="0.2"/>
    <row r="144" spans="1:48" ht="14.25" customHeight="1" thickTop="1" x14ac:dyDescent="0.15">
      <c r="A144" s="165" t="str">
        <f>IF(E140="","",E140)</f>
        <v/>
      </c>
      <c r="B144" s="166">
        <f>IF(E142="","",E142)</f>
        <v>0</v>
      </c>
      <c r="C144" s="167"/>
      <c r="D144" s="168"/>
      <c r="E144" s="168"/>
      <c r="F144" s="169"/>
      <c r="G144" s="170"/>
      <c r="H144" s="169"/>
      <c r="I144" s="170"/>
      <c r="J144" s="170"/>
      <c r="K144" s="169"/>
      <c r="L144" s="170"/>
      <c r="M144" s="169"/>
      <c r="N144" s="170"/>
      <c r="O144" s="169"/>
      <c r="P144" s="170"/>
      <c r="Q144" s="169"/>
      <c r="R144" s="170"/>
      <c r="S144" s="169"/>
      <c r="T144" s="170"/>
      <c r="U144" s="169"/>
      <c r="V144" s="170"/>
      <c r="W144" s="169"/>
      <c r="X144" s="171"/>
      <c r="Y144" s="170"/>
      <c r="Z144" s="169"/>
      <c r="AA144" s="170"/>
      <c r="AB144" s="168"/>
      <c r="AC144" s="168"/>
      <c r="AD144" s="169"/>
      <c r="AE144" s="170"/>
      <c r="AF144" s="169"/>
      <c r="AG144" s="170"/>
      <c r="AH144" s="169"/>
      <c r="AI144" s="170"/>
      <c r="AJ144" s="169"/>
      <c r="AK144" s="171"/>
      <c r="AL144" s="170"/>
      <c r="AM144" s="169"/>
      <c r="AN144" s="170"/>
      <c r="AO144" s="168"/>
      <c r="AP144" s="169"/>
      <c r="AQ144" s="170"/>
      <c r="AR144" s="169"/>
      <c r="AS144" s="171"/>
      <c r="AT144" s="170"/>
      <c r="AU144" s="169"/>
      <c r="AV144" s="172"/>
    </row>
    <row r="145" spans="1:48" ht="14.25" customHeight="1" x14ac:dyDescent="0.15">
      <c r="A145" s="173" t="str">
        <f>IF(E141="","",E141)</f>
        <v/>
      </c>
      <c r="B145" s="174"/>
      <c r="C145" s="175"/>
      <c r="D145" s="176"/>
      <c r="E145" s="176"/>
      <c r="F145" s="177"/>
      <c r="G145" s="178"/>
      <c r="H145" s="177"/>
      <c r="I145" s="178"/>
      <c r="J145" s="178"/>
      <c r="K145" s="177"/>
      <c r="L145" s="178"/>
      <c r="M145" s="177"/>
      <c r="N145" s="178"/>
      <c r="O145" s="177"/>
      <c r="P145" s="178"/>
      <c r="Q145" s="177"/>
      <c r="R145" s="178"/>
      <c r="S145" s="177"/>
      <c r="T145" s="178"/>
      <c r="U145" s="177"/>
      <c r="V145" s="178"/>
      <c r="W145" s="177"/>
      <c r="X145" s="179"/>
      <c r="Y145" s="178"/>
      <c r="Z145" s="177"/>
      <c r="AA145" s="178"/>
      <c r="AB145" s="176"/>
      <c r="AC145" s="176"/>
      <c r="AD145" s="177"/>
      <c r="AE145" s="178"/>
      <c r="AF145" s="177"/>
      <c r="AG145" s="178"/>
      <c r="AH145" s="177"/>
      <c r="AI145" s="178"/>
      <c r="AJ145" s="177"/>
      <c r="AK145" s="179"/>
      <c r="AL145" s="178"/>
      <c r="AM145" s="177"/>
      <c r="AN145" s="178"/>
      <c r="AO145" s="176"/>
      <c r="AP145" s="177"/>
      <c r="AQ145" s="178"/>
      <c r="AR145" s="177"/>
      <c r="AS145" s="179"/>
      <c r="AT145" s="178"/>
      <c r="AU145" s="177"/>
      <c r="AV145" s="180"/>
    </row>
    <row r="146" spans="1:48" ht="14.25" customHeight="1" x14ac:dyDescent="0.15">
      <c r="A146" s="181" t="str">
        <f>IF(W140="","",W140)</f>
        <v/>
      </c>
      <c r="B146" s="182">
        <f>IF(W142="","",W142)</f>
        <v>0</v>
      </c>
      <c r="C146" s="183"/>
      <c r="D146" s="184"/>
      <c r="E146" s="184"/>
      <c r="F146" s="185"/>
      <c r="G146" s="186"/>
      <c r="H146" s="185"/>
      <c r="I146" s="186"/>
      <c r="J146" s="186"/>
      <c r="K146" s="185"/>
      <c r="L146" s="186"/>
      <c r="M146" s="185"/>
      <c r="N146" s="186"/>
      <c r="O146" s="185"/>
      <c r="P146" s="186"/>
      <c r="Q146" s="185"/>
      <c r="R146" s="186"/>
      <c r="S146" s="185"/>
      <c r="T146" s="186"/>
      <c r="U146" s="185"/>
      <c r="V146" s="186"/>
      <c r="W146" s="185"/>
      <c r="X146" s="187"/>
      <c r="Y146" s="186"/>
      <c r="Z146" s="185"/>
      <c r="AA146" s="186"/>
      <c r="AB146" s="184"/>
      <c r="AC146" s="184"/>
      <c r="AD146" s="185"/>
      <c r="AE146" s="186"/>
      <c r="AF146" s="185"/>
      <c r="AG146" s="186"/>
      <c r="AH146" s="185"/>
      <c r="AI146" s="186"/>
      <c r="AJ146" s="185"/>
      <c r="AK146" s="187"/>
      <c r="AL146" s="186"/>
      <c r="AM146" s="185"/>
      <c r="AN146" s="186"/>
      <c r="AO146" s="184"/>
      <c r="AP146" s="185"/>
      <c r="AQ146" s="186"/>
      <c r="AR146" s="185"/>
      <c r="AS146" s="187"/>
      <c r="AT146" s="186"/>
      <c r="AU146" s="185"/>
      <c r="AV146" s="188"/>
    </row>
    <row r="147" spans="1:48" ht="14.25" customHeight="1" thickBot="1" x14ac:dyDescent="0.2">
      <c r="A147" s="189" t="str">
        <f>IF(W141="","",W141)</f>
        <v/>
      </c>
      <c r="B147" s="190"/>
      <c r="C147" s="191"/>
      <c r="D147" s="192"/>
      <c r="E147" s="192"/>
      <c r="F147" s="193"/>
      <c r="G147" s="194"/>
      <c r="H147" s="193"/>
      <c r="I147" s="194"/>
      <c r="J147" s="194"/>
      <c r="K147" s="193"/>
      <c r="L147" s="194"/>
      <c r="M147" s="193"/>
      <c r="N147" s="194"/>
      <c r="O147" s="193"/>
      <c r="P147" s="194"/>
      <c r="Q147" s="193"/>
      <c r="R147" s="194"/>
      <c r="S147" s="193"/>
      <c r="T147" s="194"/>
      <c r="U147" s="193"/>
      <c r="V147" s="194"/>
      <c r="W147" s="193"/>
      <c r="X147" s="195"/>
      <c r="Y147" s="194"/>
      <c r="Z147" s="193"/>
      <c r="AA147" s="194"/>
      <c r="AB147" s="192"/>
      <c r="AC147" s="192"/>
      <c r="AD147" s="193"/>
      <c r="AE147" s="194"/>
      <c r="AF147" s="193"/>
      <c r="AG147" s="194"/>
      <c r="AH147" s="193"/>
      <c r="AI147" s="194"/>
      <c r="AJ147" s="193"/>
      <c r="AK147" s="195"/>
      <c r="AL147" s="194"/>
      <c r="AM147" s="193"/>
      <c r="AN147" s="194"/>
      <c r="AO147" s="192"/>
      <c r="AP147" s="193"/>
      <c r="AQ147" s="194"/>
      <c r="AR147" s="193"/>
      <c r="AS147" s="195"/>
      <c r="AT147" s="194"/>
      <c r="AU147" s="193"/>
      <c r="AV147" s="196"/>
    </row>
    <row r="148" spans="1:48" ht="6" customHeight="1" thickTop="1" thickBot="1" x14ac:dyDescent="0.2"/>
    <row r="149" spans="1:48" ht="14.25" customHeight="1" thickTop="1" x14ac:dyDescent="0.15">
      <c r="A149" s="165" t="str">
        <f>IF(E140="","",E140)</f>
        <v/>
      </c>
      <c r="B149" s="166">
        <f>IF(E142="","",E142)</f>
        <v>0</v>
      </c>
      <c r="C149" s="167"/>
      <c r="D149" s="168"/>
      <c r="E149" s="168"/>
      <c r="F149" s="169"/>
      <c r="G149" s="170"/>
      <c r="H149" s="169"/>
      <c r="I149" s="170"/>
      <c r="J149" s="170"/>
      <c r="K149" s="169"/>
      <c r="L149" s="170"/>
      <c r="M149" s="169"/>
      <c r="N149" s="170"/>
      <c r="O149" s="169"/>
      <c r="P149" s="170"/>
      <c r="Q149" s="169"/>
      <c r="R149" s="170"/>
      <c r="S149" s="169"/>
      <c r="T149" s="170"/>
      <c r="U149" s="169"/>
      <c r="V149" s="170"/>
      <c r="W149" s="169"/>
      <c r="X149" s="171"/>
      <c r="Y149" s="170"/>
      <c r="Z149" s="169"/>
      <c r="AA149" s="170"/>
      <c r="AB149" s="168"/>
      <c r="AC149" s="168"/>
      <c r="AD149" s="169"/>
      <c r="AE149" s="170"/>
      <c r="AF149" s="169"/>
      <c r="AG149" s="170"/>
      <c r="AH149" s="169"/>
      <c r="AI149" s="170"/>
      <c r="AJ149" s="169"/>
      <c r="AK149" s="171"/>
      <c r="AL149" s="170"/>
      <c r="AM149" s="169"/>
      <c r="AN149" s="170"/>
      <c r="AO149" s="168"/>
      <c r="AP149" s="169"/>
      <c r="AQ149" s="170"/>
      <c r="AR149" s="169"/>
      <c r="AS149" s="171"/>
      <c r="AT149" s="170"/>
      <c r="AU149" s="169"/>
      <c r="AV149" s="172"/>
    </row>
    <row r="150" spans="1:48" ht="14.25" customHeight="1" x14ac:dyDescent="0.15">
      <c r="A150" s="173" t="str">
        <f>IF(E141="","",E141)</f>
        <v/>
      </c>
      <c r="B150" s="174"/>
      <c r="C150" s="175"/>
      <c r="D150" s="176"/>
      <c r="E150" s="176"/>
      <c r="F150" s="177"/>
      <c r="G150" s="178"/>
      <c r="H150" s="177"/>
      <c r="I150" s="178"/>
      <c r="J150" s="178"/>
      <c r="K150" s="177"/>
      <c r="L150" s="178"/>
      <c r="M150" s="177"/>
      <c r="N150" s="178"/>
      <c r="O150" s="177"/>
      <c r="P150" s="178"/>
      <c r="Q150" s="177"/>
      <c r="R150" s="178"/>
      <c r="S150" s="177"/>
      <c r="T150" s="178"/>
      <c r="U150" s="177"/>
      <c r="V150" s="178"/>
      <c r="W150" s="177"/>
      <c r="X150" s="179"/>
      <c r="Y150" s="178"/>
      <c r="Z150" s="177"/>
      <c r="AA150" s="178"/>
      <c r="AB150" s="176"/>
      <c r="AC150" s="176"/>
      <c r="AD150" s="177"/>
      <c r="AE150" s="178"/>
      <c r="AF150" s="177"/>
      <c r="AG150" s="178"/>
      <c r="AH150" s="177"/>
      <c r="AI150" s="178"/>
      <c r="AJ150" s="177"/>
      <c r="AK150" s="179"/>
      <c r="AL150" s="178"/>
      <c r="AM150" s="177"/>
      <c r="AN150" s="178"/>
      <c r="AO150" s="176"/>
      <c r="AP150" s="177"/>
      <c r="AQ150" s="178"/>
      <c r="AR150" s="177"/>
      <c r="AS150" s="179"/>
      <c r="AT150" s="178"/>
      <c r="AU150" s="177"/>
      <c r="AV150" s="180"/>
    </row>
    <row r="151" spans="1:48" ht="14.25" customHeight="1" x14ac:dyDescent="0.15">
      <c r="A151" s="181" t="str">
        <f>IF(W140="","",W140)</f>
        <v/>
      </c>
      <c r="B151" s="182">
        <f>IF(W142="","",W142)</f>
        <v>0</v>
      </c>
      <c r="C151" s="183"/>
      <c r="D151" s="184"/>
      <c r="E151" s="184"/>
      <c r="F151" s="185"/>
      <c r="G151" s="186"/>
      <c r="H151" s="185"/>
      <c r="I151" s="186"/>
      <c r="J151" s="186"/>
      <c r="K151" s="185"/>
      <c r="L151" s="186"/>
      <c r="M151" s="185"/>
      <c r="N151" s="186"/>
      <c r="O151" s="185"/>
      <c r="P151" s="186"/>
      <c r="Q151" s="185"/>
      <c r="R151" s="186"/>
      <c r="S151" s="185"/>
      <c r="T151" s="186"/>
      <c r="U151" s="185"/>
      <c r="V151" s="186"/>
      <c r="W151" s="185"/>
      <c r="X151" s="187"/>
      <c r="Y151" s="186"/>
      <c r="Z151" s="185"/>
      <c r="AA151" s="186"/>
      <c r="AB151" s="184"/>
      <c r="AC151" s="184"/>
      <c r="AD151" s="185"/>
      <c r="AE151" s="186"/>
      <c r="AF151" s="185"/>
      <c r="AG151" s="186"/>
      <c r="AH151" s="185"/>
      <c r="AI151" s="186"/>
      <c r="AJ151" s="185"/>
      <c r="AK151" s="187"/>
      <c r="AL151" s="186"/>
      <c r="AM151" s="185"/>
      <c r="AN151" s="186"/>
      <c r="AO151" s="184"/>
      <c r="AP151" s="185"/>
      <c r="AQ151" s="186"/>
      <c r="AR151" s="185"/>
      <c r="AS151" s="187"/>
      <c r="AT151" s="186"/>
      <c r="AU151" s="185"/>
      <c r="AV151" s="188"/>
    </row>
    <row r="152" spans="1:48" ht="14.25" customHeight="1" thickBot="1" x14ac:dyDescent="0.2">
      <c r="A152" s="189" t="str">
        <f>IF(W141="","",W141)</f>
        <v/>
      </c>
      <c r="B152" s="190"/>
      <c r="C152" s="191"/>
      <c r="D152" s="192"/>
      <c r="E152" s="192"/>
      <c r="F152" s="193"/>
      <c r="G152" s="194"/>
      <c r="H152" s="193"/>
      <c r="I152" s="194"/>
      <c r="J152" s="194"/>
      <c r="K152" s="193"/>
      <c r="L152" s="194"/>
      <c r="M152" s="193"/>
      <c r="N152" s="194"/>
      <c r="O152" s="193"/>
      <c r="P152" s="194"/>
      <c r="Q152" s="193"/>
      <c r="R152" s="194"/>
      <c r="S152" s="193"/>
      <c r="T152" s="194"/>
      <c r="U152" s="193"/>
      <c r="V152" s="194"/>
      <c r="W152" s="193"/>
      <c r="X152" s="195"/>
      <c r="Y152" s="194"/>
      <c r="Z152" s="193"/>
      <c r="AA152" s="194"/>
      <c r="AB152" s="192"/>
      <c r="AC152" s="192"/>
      <c r="AD152" s="193"/>
      <c r="AE152" s="194"/>
      <c r="AF152" s="193"/>
      <c r="AG152" s="194"/>
      <c r="AH152" s="193"/>
      <c r="AI152" s="194"/>
      <c r="AJ152" s="193"/>
      <c r="AK152" s="195"/>
      <c r="AL152" s="194"/>
      <c r="AM152" s="193"/>
      <c r="AN152" s="194"/>
      <c r="AO152" s="192"/>
      <c r="AP152" s="193"/>
      <c r="AQ152" s="194"/>
      <c r="AR152" s="193"/>
      <c r="AS152" s="195"/>
      <c r="AT152" s="194"/>
      <c r="AU152" s="193"/>
      <c r="AV152" s="196"/>
    </row>
    <row r="153" spans="1:48" ht="6" customHeight="1" thickTop="1" thickBot="1" x14ac:dyDescent="0.2"/>
    <row r="154" spans="1:48" ht="14.25" customHeight="1" thickTop="1" x14ac:dyDescent="0.15">
      <c r="A154" s="165" t="str">
        <f>IF(E140="","",E140)</f>
        <v/>
      </c>
      <c r="B154" s="166">
        <f>IF(E142="","",E142)</f>
        <v>0</v>
      </c>
      <c r="C154" s="167"/>
      <c r="D154" s="168"/>
      <c r="E154" s="168"/>
      <c r="F154" s="169"/>
      <c r="G154" s="170"/>
      <c r="H154" s="169"/>
      <c r="I154" s="170"/>
      <c r="J154" s="170"/>
      <c r="K154" s="169"/>
      <c r="L154" s="170"/>
      <c r="M154" s="169"/>
      <c r="N154" s="170"/>
      <c r="O154" s="169"/>
      <c r="P154" s="170"/>
      <c r="Q154" s="169"/>
      <c r="R154" s="170"/>
      <c r="S154" s="169"/>
      <c r="T154" s="170"/>
      <c r="U154" s="169"/>
      <c r="V154" s="170"/>
      <c r="W154" s="169"/>
      <c r="X154" s="171"/>
      <c r="Y154" s="170"/>
      <c r="Z154" s="169"/>
      <c r="AA154" s="170"/>
      <c r="AB154" s="168"/>
      <c r="AC154" s="168"/>
      <c r="AD154" s="169"/>
      <c r="AE154" s="170"/>
      <c r="AF154" s="169"/>
      <c r="AG154" s="170"/>
      <c r="AH154" s="169"/>
      <c r="AI154" s="170"/>
      <c r="AJ154" s="169"/>
      <c r="AK154" s="171"/>
      <c r="AL154" s="170"/>
      <c r="AM154" s="169"/>
      <c r="AN154" s="170"/>
      <c r="AO154" s="168"/>
      <c r="AP154" s="169"/>
      <c r="AQ154" s="170"/>
      <c r="AR154" s="169"/>
      <c r="AS154" s="171"/>
      <c r="AT154" s="170"/>
      <c r="AU154" s="169"/>
      <c r="AV154" s="172"/>
    </row>
    <row r="155" spans="1:48" ht="14.25" customHeight="1" x14ac:dyDescent="0.15">
      <c r="A155" s="173" t="str">
        <f>IF(E141="","",E141)</f>
        <v/>
      </c>
      <c r="B155" s="174"/>
      <c r="C155" s="175"/>
      <c r="D155" s="176"/>
      <c r="E155" s="176"/>
      <c r="F155" s="177"/>
      <c r="G155" s="178"/>
      <c r="H155" s="177"/>
      <c r="I155" s="178"/>
      <c r="J155" s="178"/>
      <c r="K155" s="177"/>
      <c r="L155" s="178"/>
      <c r="M155" s="177"/>
      <c r="N155" s="178"/>
      <c r="O155" s="177"/>
      <c r="P155" s="178"/>
      <c r="Q155" s="177"/>
      <c r="R155" s="178"/>
      <c r="S155" s="177"/>
      <c r="T155" s="178"/>
      <c r="U155" s="177"/>
      <c r="V155" s="178"/>
      <c r="W155" s="177"/>
      <c r="X155" s="179"/>
      <c r="Y155" s="178"/>
      <c r="Z155" s="177"/>
      <c r="AA155" s="178"/>
      <c r="AB155" s="176"/>
      <c r="AC155" s="176"/>
      <c r="AD155" s="177"/>
      <c r="AE155" s="178"/>
      <c r="AF155" s="177"/>
      <c r="AG155" s="178"/>
      <c r="AH155" s="177"/>
      <c r="AI155" s="178"/>
      <c r="AJ155" s="177"/>
      <c r="AK155" s="179"/>
      <c r="AL155" s="178"/>
      <c r="AM155" s="177"/>
      <c r="AN155" s="178"/>
      <c r="AO155" s="176"/>
      <c r="AP155" s="177"/>
      <c r="AQ155" s="178"/>
      <c r="AR155" s="177"/>
      <c r="AS155" s="179"/>
      <c r="AT155" s="178"/>
      <c r="AU155" s="177"/>
      <c r="AV155" s="180"/>
    </row>
    <row r="156" spans="1:48" ht="14.25" customHeight="1" x14ac:dyDescent="0.15">
      <c r="A156" s="181" t="str">
        <f>IF(W140="","",W140)</f>
        <v/>
      </c>
      <c r="B156" s="182">
        <f>IF(W142="","",W142)</f>
        <v>0</v>
      </c>
      <c r="C156" s="183"/>
      <c r="D156" s="184"/>
      <c r="E156" s="184"/>
      <c r="F156" s="185"/>
      <c r="G156" s="186"/>
      <c r="H156" s="185"/>
      <c r="I156" s="186"/>
      <c r="J156" s="186"/>
      <c r="K156" s="185"/>
      <c r="L156" s="186"/>
      <c r="M156" s="185"/>
      <c r="N156" s="186"/>
      <c r="O156" s="185"/>
      <c r="P156" s="186"/>
      <c r="Q156" s="185"/>
      <c r="R156" s="186"/>
      <c r="S156" s="185"/>
      <c r="T156" s="186"/>
      <c r="U156" s="185"/>
      <c r="V156" s="186"/>
      <c r="W156" s="185"/>
      <c r="X156" s="187"/>
      <c r="Y156" s="186"/>
      <c r="Z156" s="185"/>
      <c r="AA156" s="186"/>
      <c r="AB156" s="184"/>
      <c r="AC156" s="184"/>
      <c r="AD156" s="185"/>
      <c r="AE156" s="186"/>
      <c r="AF156" s="185"/>
      <c r="AG156" s="186"/>
      <c r="AH156" s="185"/>
      <c r="AI156" s="186"/>
      <c r="AJ156" s="185"/>
      <c r="AK156" s="187"/>
      <c r="AL156" s="186"/>
      <c r="AM156" s="185"/>
      <c r="AN156" s="186"/>
      <c r="AO156" s="184"/>
      <c r="AP156" s="185"/>
      <c r="AQ156" s="186"/>
      <c r="AR156" s="185"/>
      <c r="AS156" s="187"/>
      <c r="AT156" s="186"/>
      <c r="AU156" s="185"/>
      <c r="AV156" s="188"/>
    </row>
    <row r="157" spans="1:48" ht="14.25" customHeight="1" thickBot="1" x14ac:dyDescent="0.2">
      <c r="A157" s="189" t="str">
        <f>IF(W141="","",W141)</f>
        <v/>
      </c>
      <c r="B157" s="190"/>
      <c r="C157" s="191"/>
      <c r="D157" s="192"/>
      <c r="E157" s="192"/>
      <c r="F157" s="193"/>
      <c r="G157" s="194"/>
      <c r="H157" s="193"/>
      <c r="I157" s="194"/>
      <c r="J157" s="194"/>
      <c r="K157" s="193"/>
      <c r="L157" s="194"/>
      <c r="M157" s="193"/>
      <c r="N157" s="194"/>
      <c r="O157" s="193"/>
      <c r="P157" s="194"/>
      <c r="Q157" s="193"/>
      <c r="R157" s="194"/>
      <c r="S157" s="193"/>
      <c r="T157" s="194"/>
      <c r="U157" s="193"/>
      <c r="V157" s="194"/>
      <c r="W157" s="193"/>
      <c r="X157" s="195"/>
      <c r="Y157" s="194"/>
      <c r="Z157" s="193"/>
      <c r="AA157" s="194"/>
      <c r="AB157" s="192"/>
      <c r="AC157" s="192"/>
      <c r="AD157" s="193"/>
      <c r="AE157" s="194"/>
      <c r="AF157" s="193"/>
      <c r="AG157" s="194"/>
      <c r="AH157" s="193"/>
      <c r="AI157" s="194"/>
      <c r="AJ157" s="193"/>
      <c r="AK157" s="195"/>
      <c r="AL157" s="194"/>
      <c r="AM157" s="193"/>
      <c r="AN157" s="194"/>
      <c r="AO157" s="192"/>
      <c r="AP157" s="193"/>
      <c r="AQ157" s="194"/>
      <c r="AR157" s="193"/>
      <c r="AS157" s="195"/>
      <c r="AT157" s="194"/>
      <c r="AU157" s="193"/>
      <c r="AV157" s="196"/>
    </row>
    <row r="158" spans="1:48" ht="6" customHeight="1" thickTop="1" thickBot="1" x14ac:dyDescent="0.2"/>
    <row r="159" spans="1:48" ht="14.25" customHeight="1" thickTop="1" x14ac:dyDescent="0.15">
      <c r="A159" s="165" t="str">
        <f>IF(E140="","",E140)</f>
        <v/>
      </c>
      <c r="B159" s="166">
        <f>IF(E142="","",E142)</f>
        <v>0</v>
      </c>
      <c r="C159" s="167"/>
      <c r="D159" s="168"/>
      <c r="E159" s="168"/>
      <c r="F159" s="169"/>
      <c r="G159" s="170"/>
      <c r="H159" s="169"/>
      <c r="I159" s="170"/>
      <c r="J159" s="170"/>
      <c r="K159" s="169"/>
      <c r="L159" s="170"/>
      <c r="M159" s="169"/>
      <c r="N159" s="170"/>
      <c r="O159" s="169"/>
      <c r="P159" s="170"/>
      <c r="Q159" s="169"/>
      <c r="R159" s="170"/>
      <c r="S159" s="169"/>
      <c r="T159" s="170"/>
      <c r="U159" s="169"/>
      <c r="V159" s="170"/>
      <c r="W159" s="169"/>
      <c r="X159" s="171"/>
      <c r="Y159" s="170"/>
      <c r="Z159" s="169"/>
      <c r="AA159" s="170"/>
      <c r="AB159" s="168"/>
      <c r="AC159" s="168"/>
      <c r="AD159" s="169"/>
      <c r="AE159" s="170"/>
      <c r="AF159" s="169"/>
      <c r="AG159" s="170"/>
      <c r="AH159" s="169"/>
      <c r="AI159" s="170"/>
      <c r="AJ159" s="169"/>
      <c r="AK159" s="171"/>
      <c r="AL159" s="170"/>
      <c r="AM159" s="169"/>
      <c r="AN159" s="170"/>
      <c r="AO159" s="168"/>
      <c r="AP159" s="169"/>
      <c r="AQ159" s="170"/>
      <c r="AR159" s="169"/>
      <c r="AS159" s="171"/>
      <c r="AT159" s="170"/>
      <c r="AU159" s="169"/>
      <c r="AV159" s="172"/>
    </row>
    <row r="160" spans="1:48" ht="14.25" customHeight="1" x14ac:dyDescent="0.15">
      <c r="A160" s="173" t="str">
        <f>IF(E141="","",E141)</f>
        <v/>
      </c>
      <c r="B160" s="174"/>
      <c r="C160" s="175"/>
      <c r="D160" s="176"/>
      <c r="E160" s="176"/>
      <c r="F160" s="177"/>
      <c r="G160" s="178"/>
      <c r="H160" s="177"/>
      <c r="I160" s="178"/>
      <c r="J160" s="178"/>
      <c r="K160" s="177"/>
      <c r="L160" s="178"/>
      <c r="M160" s="177"/>
      <c r="N160" s="178"/>
      <c r="O160" s="177"/>
      <c r="P160" s="178"/>
      <c r="Q160" s="177"/>
      <c r="R160" s="178"/>
      <c r="S160" s="177"/>
      <c r="T160" s="178"/>
      <c r="U160" s="177"/>
      <c r="V160" s="178"/>
      <c r="W160" s="177"/>
      <c r="X160" s="179"/>
      <c r="Y160" s="178"/>
      <c r="Z160" s="177"/>
      <c r="AA160" s="178"/>
      <c r="AB160" s="176"/>
      <c r="AC160" s="176"/>
      <c r="AD160" s="177"/>
      <c r="AE160" s="178"/>
      <c r="AF160" s="177"/>
      <c r="AG160" s="178"/>
      <c r="AH160" s="177"/>
      <c r="AI160" s="178"/>
      <c r="AJ160" s="177"/>
      <c r="AK160" s="179"/>
      <c r="AL160" s="178"/>
      <c r="AM160" s="177"/>
      <c r="AN160" s="178"/>
      <c r="AO160" s="176"/>
      <c r="AP160" s="177"/>
      <c r="AQ160" s="178"/>
      <c r="AR160" s="177"/>
      <c r="AS160" s="179"/>
      <c r="AT160" s="178"/>
      <c r="AU160" s="177"/>
      <c r="AV160" s="180"/>
    </row>
    <row r="161" spans="1:48" ht="14.25" customHeight="1" x14ac:dyDescent="0.15">
      <c r="A161" s="181" t="str">
        <f>IF(W140="","",W140)</f>
        <v/>
      </c>
      <c r="B161" s="182">
        <f>IF(W142="","",W142)</f>
        <v>0</v>
      </c>
      <c r="C161" s="183"/>
      <c r="D161" s="184"/>
      <c r="E161" s="184"/>
      <c r="F161" s="185"/>
      <c r="G161" s="186"/>
      <c r="H161" s="185"/>
      <c r="I161" s="186"/>
      <c r="J161" s="186"/>
      <c r="K161" s="185"/>
      <c r="L161" s="186"/>
      <c r="M161" s="185"/>
      <c r="N161" s="186"/>
      <c r="O161" s="185"/>
      <c r="P161" s="186"/>
      <c r="Q161" s="185"/>
      <c r="R161" s="186"/>
      <c r="S161" s="185"/>
      <c r="T161" s="186"/>
      <c r="U161" s="185"/>
      <c r="V161" s="186"/>
      <c r="W161" s="185"/>
      <c r="X161" s="187"/>
      <c r="Y161" s="186"/>
      <c r="Z161" s="185"/>
      <c r="AA161" s="186"/>
      <c r="AB161" s="184"/>
      <c r="AC161" s="184"/>
      <c r="AD161" s="185"/>
      <c r="AE161" s="186"/>
      <c r="AF161" s="185"/>
      <c r="AG161" s="186"/>
      <c r="AH161" s="185"/>
      <c r="AI161" s="186"/>
      <c r="AJ161" s="185"/>
      <c r="AK161" s="187"/>
      <c r="AL161" s="186"/>
      <c r="AM161" s="185"/>
      <c r="AN161" s="186"/>
      <c r="AO161" s="184"/>
      <c r="AP161" s="185"/>
      <c r="AQ161" s="186"/>
      <c r="AR161" s="185"/>
      <c r="AS161" s="187"/>
      <c r="AT161" s="186"/>
      <c r="AU161" s="185"/>
      <c r="AV161" s="188"/>
    </row>
    <row r="162" spans="1:48" ht="14.25" customHeight="1" thickBot="1" x14ac:dyDescent="0.2">
      <c r="A162" s="189" t="str">
        <f>IF(W141="","",W141)</f>
        <v/>
      </c>
      <c r="B162" s="190"/>
      <c r="C162" s="191"/>
      <c r="D162" s="192"/>
      <c r="E162" s="192"/>
      <c r="F162" s="193"/>
      <c r="G162" s="194"/>
      <c r="H162" s="193"/>
      <c r="I162" s="194"/>
      <c r="J162" s="194"/>
      <c r="K162" s="193"/>
      <c r="L162" s="194"/>
      <c r="M162" s="193"/>
      <c r="N162" s="194"/>
      <c r="O162" s="193"/>
      <c r="P162" s="194"/>
      <c r="Q162" s="193"/>
      <c r="R162" s="194"/>
      <c r="S162" s="193"/>
      <c r="T162" s="194"/>
      <c r="U162" s="193"/>
      <c r="V162" s="194"/>
      <c r="W162" s="193"/>
      <c r="X162" s="195"/>
      <c r="Y162" s="194"/>
      <c r="Z162" s="193"/>
      <c r="AA162" s="194"/>
      <c r="AB162" s="192"/>
      <c r="AC162" s="192"/>
      <c r="AD162" s="193"/>
      <c r="AE162" s="194"/>
      <c r="AF162" s="193"/>
      <c r="AG162" s="194"/>
      <c r="AH162" s="193"/>
      <c r="AI162" s="194"/>
      <c r="AJ162" s="193"/>
      <c r="AK162" s="195"/>
      <c r="AL162" s="194"/>
      <c r="AM162" s="193"/>
      <c r="AN162" s="194"/>
      <c r="AO162" s="192"/>
      <c r="AP162" s="193"/>
      <c r="AQ162" s="194"/>
      <c r="AR162" s="193"/>
      <c r="AS162" s="195"/>
      <c r="AT162" s="194"/>
      <c r="AU162" s="193"/>
      <c r="AV162" s="196"/>
    </row>
    <row r="163" spans="1:48" ht="6" customHeight="1" thickTop="1" thickBot="1" x14ac:dyDescent="0.2"/>
    <row r="164" spans="1:48" ht="14.25" customHeight="1" thickTop="1" x14ac:dyDescent="0.15">
      <c r="A164" s="165" t="str">
        <f>IF(E140="","",E140)</f>
        <v/>
      </c>
      <c r="B164" s="166">
        <f>IF(E142="","",E142)</f>
        <v>0</v>
      </c>
      <c r="C164" s="167"/>
      <c r="D164" s="168"/>
      <c r="E164" s="168"/>
      <c r="F164" s="169"/>
      <c r="G164" s="170"/>
      <c r="H164" s="169"/>
      <c r="I164" s="170"/>
      <c r="J164" s="170"/>
      <c r="K164" s="169"/>
      <c r="L164" s="170"/>
      <c r="M164" s="169"/>
      <c r="N164" s="170"/>
      <c r="O164" s="169"/>
      <c r="P164" s="170"/>
      <c r="Q164" s="169"/>
      <c r="R164" s="170"/>
      <c r="S164" s="169"/>
      <c r="T164" s="170"/>
      <c r="U164" s="169"/>
      <c r="V164" s="170"/>
      <c r="W164" s="169"/>
      <c r="X164" s="171"/>
      <c r="Y164" s="170"/>
      <c r="Z164" s="169"/>
      <c r="AA164" s="170"/>
      <c r="AB164" s="168"/>
      <c r="AC164" s="168"/>
      <c r="AD164" s="169"/>
      <c r="AE164" s="170"/>
      <c r="AF164" s="169"/>
      <c r="AG164" s="170"/>
      <c r="AH164" s="169"/>
      <c r="AI164" s="170"/>
      <c r="AJ164" s="169"/>
      <c r="AK164" s="171"/>
      <c r="AL164" s="170"/>
      <c r="AM164" s="169"/>
      <c r="AN164" s="170"/>
      <c r="AO164" s="168"/>
      <c r="AP164" s="169"/>
      <c r="AQ164" s="170"/>
      <c r="AR164" s="169"/>
      <c r="AS164" s="171"/>
      <c r="AT164" s="170"/>
      <c r="AU164" s="169"/>
      <c r="AV164" s="172"/>
    </row>
    <row r="165" spans="1:48" ht="14.25" customHeight="1" x14ac:dyDescent="0.15">
      <c r="A165" s="173" t="str">
        <f>IF(E141="","",E141)</f>
        <v/>
      </c>
      <c r="B165" s="174"/>
      <c r="C165" s="175"/>
      <c r="D165" s="176"/>
      <c r="E165" s="176"/>
      <c r="F165" s="177"/>
      <c r="G165" s="178"/>
      <c r="H165" s="177"/>
      <c r="I165" s="178"/>
      <c r="J165" s="178"/>
      <c r="K165" s="177"/>
      <c r="L165" s="178"/>
      <c r="M165" s="177"/>
      <c r="N165" s="178"/>
      <c r="O165" s="177"/>
      <c r="P165" s="178"/>
      <c r="Q165" s="177"/>
      <c r="R165" s="178"/>
      <c r="S165" s="177"/>
      <c r="T165" s="178"/>
      <c r="U165" s="177"/>
      <c r="V165" s="178"/>
      <c r="W165" s="177"/>
      <c r="X165" s="179"/>
      <c r="Y165" s="178"/>
      <c r="Z165" s="177"/>
      <c r="AA165" s="178"/>
      <c r="AB165" s="176"/>
      <c r="AC165" s="176"/>
      <c r="AD165" s="177"/>
      <c r="AE165" s="178"/>
      <c r="AF165" s="177"/>
      <c r="AG165" s="178"/>
      <c r="AH165" s="177"/>
      <c r="AI165" s="178"/>
      <c r="AJ165" s="177"/>
      <c r="AK165" s="179"/>
      <c r="AL165" s="178"/>
      <c r="AM165" s="177"/>
      <c r="AN165" s="178"/>
      <c r="AO165" s="176"/>
      <c r="AP165" s="177"/>
      <c r="AQ165" s="178"/>
      <c r="AR165" s="177"/>
      <c r="AS165" s="179"/>
      <c r="AT165" s="178"/>
      <c r="AU165" s="177"/>
      <c r="AV165" s="180"/>
    </row>
    <row r="166" spans="1:48" ht="14.25" customHeight="1" x14ac:dyDescent="0.15">
      <c r="A166" s="181" t="str">
        <f>IF(W140="","",W140)</f>
        <v/>
      </c>
      <c r="B166" s="182">
        <f>IF(W142="","",W142)</f>
        <v>0</v>
      </c>
      <c r="C166" s="183"/>
      <c r="D166" s="184"/>
      <c r="E166" s="184"/>
      <c r="F166" s="185"/>
      <c r="G166" s="186"/>
      <c r="H166" s="185"/>
      <c r="I166" s="186"/>
      <c r="J166" s="186"/>
      <c r="K166" s="185"/>
      <c r="L166" s="186"/>
      <c r="M166" s="185"/>
      <c r="N166" s="186"/>
      <c r="O166" s="185"/>
      <c r="P166" s="186"/>
      <c r="Q166" s="185"/>
      <c r="R166" s="186"/>
      <c r="S166" s="185"/>
      <c r="T166" s="186"/>
      <c r="U166" s="185"/>
      <c r="V166" s="186"/>
      <c r="W166" s="185"/>
      <c r="X166" s="187"/>
      <c r="Y166" s="186"/>
      <c r="Z166" s="185"/>
      <c r="AA166" s="186"/>
      <c r="AB166" s="184"/>
      <c r="AC166" s="184"/>
      <c r="AD166" s="185"/>
      <c r="AE166" s="186"/>
      <c r="AF166" s="185"/>
      <c r="AG166" s="186"/>
      <c r="AH166" s="185"/>
      <c r="AI166" s="186"/>
      <c r="AJ166" s="185"/>
      <c r="AK166" s="187"/>
      <c r="AL166" s="186"/>
      <c r="AM166" s="185"/>
      <c r="AN166" s="186"/>
      <c r="AO166" s="184"/>
      <c r="AP166" s="185"/>
      <c r="AQ166" s="186"/>
      <c r="AR166" s="185"/>
      <c r="AS166" s="187"/>
      <c r="AT166" s="186"/>
      <c r="AU166" s="185"/>
      <c r="AV166" s="188"/>
    </row>
    <row r="167" spans="1:48" ht="14.25" customHeight="1" thickBot="1" x14ac:dyDescent="0.2">
      <c r="A167" s="189" t="str">
        <f>IF(W141="","",W141)</f>
        <v/>
      </c>
      <c r="B167" s="190"/>
      <c r="C167" s="191"/>
      <c r="D167" s="192"/>
      <c r="E167" s="192"/>
      <c r="F167" s="193"/>
      <c r="G167" s="194"/>
      <c r="H167" s="193"/>
      <c r="I167" s="194"/>
      <c r="J167" s="194"/>
      <c r="K167" s="193"/>
      <c r="L167" s="194"/>
      <c r="M167" s="193"/>
      <c r="N167" s="194"/>
      <c r="O167" s="193"/>
      <c r="P167" s="194"/>
      <c r="Q167" s="193"/>
      <c r="R167" s="194"/>
      <c r="S167" s="193"/>
      <c r="T167" s="194"/>
      <c r="U167" s="193"/>
      <c r="V167" s="194"/>
      <c r="W167" s="193"/>
      <c r="X167" s="195"/>
      <c r="Y167" s="194"/>
      <c r="Z167" s="193"/>
      <c r="AA167" s="194"/>
      <c r="AB167" s="192"/>
      <c r="AC167" s="192"/>
      <c r="AD167" s="193"/>
      <c r="AE167" s="194"/>
      <c r="AF167" s="193"/>
      <c r="AG167" s="194"/>
      <c r="AH167" s="193"/>
      <c r="AI167" s="194"/>
      <c r="AJ167" s="193"/>
      <c r="AK167" s="195"/>
      <c r="AL167" s="194"/>
      <c r="AM167" s="193"/>
      <c r="AN167" s="194"/>
      <c r="AO167" s="192"/>
      <c r="AP167" s="193"/>
      <c r="AQ167" s="194"/>
      <c r="AR167" s="193"/>
      <c r="AS167" s="195"/>
      <c r="AT167" s="194"/>
      <c r="AU167" s="193"/>
      <c r="AV167" s="196"/>
    </row>
    <row r="168" spans="1:48" ht="6" customHeight="1" thickTop="1" thickBot="1" x14ac:dyDescent="0.2"/>
    <row r="169" spans="1:48" ht="14.25" customHeight="1" thickTop="1" x14ac:dyDescent="0.15">
      <c r="A169" s="165" t="str">
        <f>IF(E140="","",E140)</f>
        <v/>
      </c>
      <c r="B169" s="166">
        <f>IF(E142="","",E142)</f>
        <v>0</v>
      </c>
      <c r="C169" s="167"/>
      <c r="D169" s="168"/>
      <c r="E169" s="168"/>
      <c r="F169" s="169"/>
      <c r="G169" s="170"/>
      <c r="H169" s="169"/>
      <c r="I169" s="170"/>
      <c r="J169" s="170"/>
      <c r="K169" s="169"/>
      <c r="L169" s="170"/>
      <c r="M169" s="169"/>
      <c r="N169" s="170"/>
      <c r="O169" s="169"/>
      <c r="P169" s="170"/>
      <c r="Q169" s="169"/>
      <c r="R169" s="170"/>
      <c r="S169" s="169"/>
      <c r="T169" s="170"/>
      <c r="U169" s="169"/>
      <c r="V169" s="170"/>
      <c r="W169" s="169"/>
      <c r="X169" s="171"/>
      <c r="Y169" s="170"/>
      <c r="Z169" s="169"/>
      <c r="AA169" s="170"/>
      <c r="AB169" s="168"/>
      <c r="AC169" s="168"/>
      <c r="AD169" s="169"/>
      <c r="AE169" s="170"/>
      <c r="AF169" s="169"/>
      <c r="AG169" s="170"/>
      <c r="AH169" s="169"/>
      <c r="AI169" s="170"/>
      <c r="AJ169" s="169"/>
      <c r="AK169" s="171"/>
      <c r="AL169" s="170"/>
      <c r="AM169" s="169"/>
      <c r="AN169" s="170"/>
      <c r="AO169" s="168"/>
      <c r="AP169" s="169"/>
      <c r="AQ169" s="170"/>
      <c r="AR169" s="169"/>
      <c r="AS169" s="171"/>
      <c r="AT169" s="170"/>
      <c r="AU169" s="169"/>
      <c r="AV169" s="172"/>
    </row>
    <row r="170" spans="1:48" ht="14.25" customHeight="1" x14ac:dyDescent="0.15">
      <c r="A170" s="173" t="str">
        <f>IF(E141="","",E141)</f>
        <v/>
      </c>
      <c r="B170" s="174"/>
      <c r="C170" s="175"/>
      <c r="D170" s="176"/>
      <c r="E170" s="176"/>
      <c r="F170" s="177"/>
      <c r="G170" s="178"/>
      <c r="H170" s="177"/>
      <c r="I170" s="178"/>
      <c r="J170" s="178"/>
      <c r="K170" s="177"/>
      <c r="L170" s="178"/>
      <c r="M170" s="177"/>
      <c r="N170" s="178"/>
      <c r="O170" s="177"/>
      <c r="P170" s="178"/>
      <c r="Q170" s="177"/>
      <c r="R170" s="178"/>
      <c r="S170" s="177"/>
      <c r="T170" s="178"/>
      <c r="U170" s="177"/>
      <c r="V170" s="178"/>
      <c r="W170" s="177"/>
      <c r="X170" s="179"/>
      <c r="Y170" s="178"/>
      <c r="Z170" s="177"/>
      <c r="AA170" s="178"/>
      <c r="AB170" s="176"/>
      <c r="AC170" s="176"/>
      <c r="AD170" s="177"/>
      <c r="AE170" s="178"/>
      <c r="AF170" s="177"/>
      <c r="AG170" s="178"/>
      <c r="AH170" s="177"/>
      <c r="AI170" s="178"/>
      <c r="AJ170" s="177"/>
      <c r="AK170" s="179"/>
      <c r="AL170" s="178"/>
      <c r="AM170" s="177"/>
      <c r="AN170" s="178"/>
      <c r="AO170" s="176"/>
      <c r="AP170" s="177"/>
      <c r="AQ170" s="178"/>
      <c r="AR170" s="177"/>
      <c r="AS170" s="179"/>
      <c r="AT170" s="178"/>
      <c r="AU170" s="177"/>
      <c r="AV170" s="180"/>
    </row>
    <row r="171" spans="1:48" ht="14.25" customHeight="1" x14ac:dyDescent="0.15">
      <c r="A171" s="181" t="str">
        <f>IF(W140="","",W140)</f>
        <v/>
      </c>
      <c r="B171" s="182">
        <f>IF(W142="","",W142)</f>
        <v>0</v>
      </c>
      <c r="C171" s="183"/>
      <c r="D171" s="184"/>
      <c r="E171" s="184"/>
      <c r="F171" s="185"/>
      <c r="G171" s="186"/>
      <c r="H171" s="185"/>
      <c r="I171" s="186"/>
      <c r="J171" s="186"/>
      <c r="K171" s="185"/>
      <c r="L171" s="186"/>
      <c r="M171" s="185"/>
      <c r="N171" s="186"/>
      <c r="O171" s="185"/>
      <c r="P171" s="186"/>
      <c r="Q171" s="185"/>
      <c r="R171" s="186"/>
      <c r="S171" s="185"/>
      <c r="T171" s="186"/>
      <c r="U171" s="185"/>
      <c r="V171" s="186"/>
      <c r="W171" s="185"/>
      <c r="X171" s="187"/>
      <c r="Y171" s="186"/>
      <c r="Z171" s="185"/>
      <c r="AA171" s="186"/>
      <c r="AB171" s="184"/>
      <c r="AC171" s="184"/>
      <c r="AD171" s="185"/>
      <c r="AE171" s="186"/>
      <c r="AF171" s="185"/>
      <c r="AG171" s="186"/>
      <c r="AH171" s="185"/>
      <c r="AI171" s="186"/>
      <c r="AJ171" s="185"/>
      <c r="AK171" s="187"/>
      <c r="AL171" s="186"/>
      <c r="AM171" s="185"/>
      <c r="AN171" s="186"/>
      <c r="AO171" s="184"/>
      <c r="AP171" s="185"/>
      <c r="AQ171" s="186"/>
      <c r="AR171" s="185"/>
      <c r="AS171" s="187"/>
      <c r="AT171" s="186"/>
      <c r="AU171" s="185"/>
      <c r="AV171" s="188"/>
    </row>
    <row r="172" spans="1:48" ht="14.25" customHeight="1" thickBot="1" x14ac:dyDescent="0.2">
      <c r="A172" s="189" t="str">
        <f>IF(W141="","",W141)</f>
        <v/>
      </c>
      <c r="B172" s="190"/>
      <c r="C172" s="191"/>
      <c r="D172" s="192"/>
      <c r="E172" s="192"/>
      <c r="F172" s="193"/>
      <c r="G172" s="194"/>
      <c r="H172" s="193"/>
      <c r="I172" s="194"/>
      <c r="J172" s="194"/>
      <c r="K172" s="193"/>
      <c r="L172" s="194"/>
      <c r="M172" s="193"/>
      <c r="N172" s="194"/>
      <c r="O172" s="193"/>
      <c r="P172" s="194"/>
      <c r="Q172" s="193"/>
      <c r="R172" s="194"/>
      <c r="S172" s="193"/>
      <c r="T172" s="194"/>
      <c r="U172" s="193"/>
      <c r="V172" s="194"/>
      <c r="W172" s="193"/>
      <c r="X172" s="195"/>
      <c r="Y172" s="194"/>
      <c r="Z172" s="193"/>
      <c r="AA172" s="194"/>
      <c r="AB172" s="192"/>
      <c r="AC172" s="192"/>
      <c r="AD172" s="193"/>
      <c r="AE172" s="194"/>
      <c r="AF172" s="193"/>
      <c r="AG172" s="194"/>
      <c r="AH172" s="193"/>
      <c r="AI172" s="194"/>
      <c r="AJ172" s="193"/>
      <c r="AK172" s="195"/>
      <c r="AL172" s="194"/>
      <c r="AM172" s="193"/>
      <c r="AN172" s="194"/>
      <c r="AO172" s="192"/>
      <c r="AP172" s="193"/>
      <c r="AQ172" s="194"/>
      <c r="AR172" s="193"/>
      <c r="AS172" s="195"/>
      <c r="AT172" s="194"/>
      <c r="AU172" s="193"/>
      <c r="AV172" s="196"/>
    </row>
    <row r="173" spans="1:48" ht="6" customHeight="1" thickTop="1" thickBot="1" x14ac:dyDescent="0.2"/>
    <row r="174" spans="1:48" ht="27" customHeight="1" x14ac:dyDescent="0.15">
      <c r="A174" s="358" t="s">
        <v>172</v>
      </c>
      <c r="B174" s="359"/>
      <c r="D174" s="335" t="s">
        <v>173</v>
      </c>
      <c r="E174" s="335"/>
      <c r="F174" s="335"/>
      <c r="G174" s="335"/>
      <c r="H174" s="335"/>
      <c r="I174" s="335"/>
      <c r="J174" s="335"/>
      <c r="K174" s="335"/>
      <c r="L174" s="335"/>
      <c r="M174" s="335"/>
      <c r="N174" s="335"/>
      <c r="O174" s="335"/>
      <c r="P174" s="335"/>
      <c r="Q174" s="335"/>
      <c r="R174" s="335"/>
      <c r="S174" s="335" t="s">
        <v>174</v>
      </c>
      <c r="T174" s="335"/>
      <c r="U174" s="335"/>
      <c r="V174" s="335"/>
      <c r="W174" s="335"/>
      <c r="X174" s="335"/>
      <c r="Y174" s="335"/>
      <c r="Z174" s="335"/>
      <c r="AA174" s="335"/>
      <c r="AB174" s="335"/>
      <c r="AC174" s="335"/>
      <c r="AD174" s="335"/>
      <c r="AE174" s="335"/>
      <c r="AF174" s="335"/>
      <c r="AG174" s="335"/>
      <c r="AH174" s="335" t="s">
        <v>175</v>
      </c>
      <c r="AI174" s="335"/>
      <c r="AJ174" s="335"/>
      <c r="AK174" s="335"/>
      <c r="AL174" s="335"/>
      <c r="AM174" s="335"/>
      <c r="AN174" s="335"/>
      <c r="AO174" s="335"/>
      <c r="AP174" s="335"/>
      <c r="AQ174" s="335"/>
      <c r="AR174" s="335"/>
      <c r="AS174" s="335"/>
      <c r="AT174" s="335"/>
      <c r="AU174" s="335"/>
      <c r="AV174" s="335"/>
    </row>
    <row r="175" spans="1:48" ht="6" customHeight="1" thickBot="1" x14ac:dyDescent="0.2">
      <c r="A175" s="360"/>
      <c r="B175" s="361"/>
    </row>
    <row r="176" spans="1:48" ht="14.25" customHeight="1" x14ac:dyDescent="0.15">
      <c r="A176" s="360"/>
      <c r="B176" s="361"/>
      <c r="D176" s="324" t="s">
        <v>176</v>
      </c>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6"/>
      <c r="AH176" s="364" t="s">
        <v>177</v>
      </c>
      <c r="AI176" s="365"/>
      <c r="AJ176" s="365"/>
      <c r="AK176" s="365"/>
      <c r="AL176" s="366"/>
      <c r="AM176" s="367" t="s">
        <v>178</v>
      </c>
      <c r="AN176" s="365"/>
      <c r="AO176" s="365"/>
      <c r="AP176" s="365"/>
      <c r="AQ176" s="366"/>
      <c r="AR176" s="367" t="s">
        <v>179</v>
      </c>
      <c r="AS176" s="365"/>
      <c r="AT176" s="365"/>
      <c r="AU176" s="365"/>
      <c r="AV176" s="368"/>
    </row>
    <row r="177" spans="1:48" ht="27" customHeight="1" x14ac:dyDescent="0.15">
      <c r="A177" s="360"/>
      <c r="B177" s="361"/>
      <c r="D177" s="198"/>
      <c r="E177" s="333">
        <f>IF(E142="","",E142)</f>
        <v>0</v>
      </c>
      <c r="F177" s="333"/>
      <c r="G177" s="333"/>
      <c r="H177" s="333"/>
      <c r="I177" s="333"/>
      <c r="J177" s="333"/>
      <c r="K177" s="333"/>
      <c r="L177" s="333"/>
      <c r="M177" s="333"/>
      <c r="N177" s="200"/>
      <c r="O177" s="377"/>
      <c r="P177" s="378"/>
      <c r="Q177" s="200"/>
      <c r="R177" s="201" t="s">
        <v>161</v>
      </c>
      <c r="T177" s="377"/>
      <c r="U177" s="378"/>
      <c r="V177" s="197"/>
      <c r="W177" s="333">
        <f>IF(W142="","",W142)</f>
        <v>0</v>
      </c>
      <c r="X177" s="333"/>
      <c r="Y177" s="333"/>
      <c r="Z177" s="333"/>
      <c r="AA177" s="333"/>
      <c r="AB177" s="333"/>
      <c r="AC177" s="333"/>
      <c r="AD177" s="333"/>
      <c r="AE177" s="333"/>
      <c r="AF177" s="202"/>
      <c r="AG177" s="197"/>
      <c r="AH177" s="379"/>
      <c r="AI177" s="380"/>
      <c r="AJ177" s="380"/>
      <c r="AK177" s="380"/>
      <c r="AL177" s="381"/>
      <c r="AM177" s="385"/>
      <c r="AN177" s="380"/>
      <c r="AO177" s="380"/>
      <c r="AP177" s="380"/>
      <c r="AQ177" s="381"/>
      <c r="AR177" s="385"/>
      <c r="AS177" s="380"/>
      <c r="AT177" s="380"/>
      <c r="AU177" s="380"/>
      <c r="AV177" s="387"/>
    </row>
    <row r="178" spans="1:48" ht="6" customHeight="1" thickBot="1" x14ac:dyDescent="0.2">
      <c r="A178" s="362"/>
      <c r="B178" s="363"/>
      <c r="D178" s="203"/>
      <c r="E178" s="204"/>
      <c r="F178" s="204"/>
      <c r="G178" s="204"/>
      <c r="H178" s="204"/>
      <c r="I178" s="204"/>
      <c r="J178" s="204"/>
      <c r="K178" s="204"/>
      <c r="L178" s="204"/>
      <c r="M178" s="204"/>
      <c r="N178" s="205"/>
      <c r="O178" s="206"/>
      <c r="P178" s="206"/>
      <c r="Q178" s="205"/>
      <c r="R178" s="159"/>
      <c r="S178" s="161"/>
      <c r="T178" s="206"/>
      <c r="U178" s="206"/>
      <c r="V178" s="207"/>
      <c r="W178" s="204"/>
      <c r="X178" s="204"/>
      <c r="Y178" s="204"/>
      <c r="Z178" s="204"/>
      <c r="AA178" s="204"/>
      <c r="AB178" s="204"/>
      <c r="AC178" s="204"/>
      <c r="AD178" s="204"/>
      <c r="AE178" s="204"/>
      <c r="AF178" s="208"/>
      <c r="AG178" s="197"/>
      <c r="AH178" s="382"/>
      <c r="AI178" s="383"/>
      <c r="AJ178" s="383"/>
      <c r="AK178" s="383"/>
      <c r="AL178" s="384"/>
      <c r="AM178" s="386"/>
      <c r="AN178" s="383"/>
      <c r="AO178" s="383"/>
      <c r="AP178" s="383"/>
      <c r="AQ178" s="384"/>
      <c r="AR178" s="386"/>
      <c r="AS178" s="383"/>
      <c r="AT178" s="383"/>
      <c r="AU178" s="383"/>
      <c r="AV178" s="388"/>
    </row>
    <row r="179" spans="1:48" ht="6" customHeight="1" x14ac:dyDescent="0.15">
      <c r="D179" s="200"/>
      <c r="E179" s="209"/>
      <c r="F179" s="209"/>
      <c r="G179" s="209"/>
      <c r="H179" s="209"/>
      <c r="I179" s="209"/>
      <c r="J179" s="209"/>
      <c r="K179" s="209"/>
      <c r="L179" s="209"/>
      <c r="M179" s="209"/>
      <c r="N179" s="200"/>
      <c r="O179" s="210"/>
      <c r="P179" s="210"/>
      <c r="Q179" s="200"/>
      <c r="R179" s="201"/>
      <c r="T179" s="210"/>
      <c r="U179" s="210"/>
      <c r="V179" s="197"/>
      <c r="W179" s="209"/>
      <c r="X179" s="209"/>
      <c r="Y179" s="209"/>
      <c r="Z179" s="209"/>
      <c r="AA179" s="209"/>
      <c r="AB179" s="209"/>
      <c r="AC179" s="209"/>
      <c r="AD179" s="209"/>
      <c r="AE179" s="209"/>
      <c r="AF179" s="197"/>
      <c r="AG179" s="197"/>
      <c r="AH179" s="210"/>
      <c r="AI179" s="210"/>
      <c r="AJ179" s="210"/>
      <c r="AK179" s="210"/>
      <c r="AL179" s="210"/>
      <c r="AM179" s="210"/>
      <c r="AN179" s="210"/>
      <c r="AO179" s="210"/>
      <c r="AP179" s="210"/>
      <c r="AQ179" s="210"/>
      <c r="AR179" s="210"/>
      <c r="AS179" s="210"/>
      <c r="AT179" s="210"/>
      <c r="AU179" s="210"/>
      <c r="AV179" s="210"/>
    </row>
    <row r="180" spans="1:48" x14ac:dyDescent="0.15">
      <c r="C180" s="357" t="s">
        <v>180</v>
      </c>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c r="AA180" s="357"/>
      <c r="AB180" s="357"/>
      <c r="AC180" s="357"/>
      <c r="AD180" s="357"/>
      <c r="AE180" s="357"/>
      <c r="AF180" s="357"/>
      <c r="AG180" s="357"/>
      <c r="AH180" s="357"/>
      <c r="AI180" s="357"/>
      <c r="AJ180" s="357"/>
      <c r="AK180" s="357"/>
      <c r="AL180" s="357"/>
      <c r="AM180" s="357"/>
      <c r="AN180" s="357"/>
      <c r="AO180" s="357"/>
      <c r="AP180" s="357"/>
      <c r="AQ180" s="357"/>
      <c r="AR180" s="357"/>
      <c r="AS180" s="357"/>
      <c r="AT180" s="357"/>
      <c r="AU180" s="357"/>
      <c r="AV180" s="357"/>
    </row>
    <row r="182" spans="1:48" ht="26.25" customHeight="1" thickBot="1" x14ac:dyDescent="0.2">
      <c r="A182" s="404" t="str">
        <f>$A$10</f>
        <v>大会名　関東大学バドミントンリーグ戦</v>
      </c>
      <c r="B182" s="405"/>
      <c r="D182" s="406" t="s">
        <v>160</v>
      </c>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H182" s="407"/>
      <c r="AI182" s="408"/>
      <c r="AJ182" s="365">
        <f ca="1">$AJ$10</f>
        <v>2025</v>
      </c>
      <c r="AK182" s="365"/>
      <c r="AL182" s="365"/>
      <c r="AM182" s="143" t="s">
        <v>152</v>
      </c>
      <c r="AN182" s="365">
        <f ca="1">$AN$10</f>
        <v>5</v>
      </c>
      <c r="AO182" s="365"/>
      <c r="AP182" s="365"/>
      <c r="AQ182" s="143" t="s">
        <v>153</v>
      </c>
      <c r="AR182" s="365">
        <f ca="1">$AR$10</f>
        <v>4</v>
      </c>
      <c r="AS182" s="365"/>
      <c r="AT182" s="365"/>
      <c r="AU182" s="409" t="s">
        <v>154</v>
      </c>
      <c r="AV182" s="410"/>
    </row>
    <row r="183" spans="1:48" ht="27" customHeight="1" x14ac:dyDescent="0.15">
      <c r="A183" s="144" t="str">
        <f>$A$11</f>
        <v>種目　部</v>
      </c>
      <c r="B183" s="145" t="str">
        <f>$B$11</f>
        <v>ラウンド　第一節</v>
      </c>
      <c r="D183" s="389"/>
      <c r="E183" s="391" t="str">
        <f>E7</f>
        <v/>
      </c>
      <c r="F183" s="392"/>
      <c r="G183" s="392"/>
      <c r="H183" s="392"/>
      <c r="I183" s="392"/>
      <c r="J183" s="392"/>
      <c r="K183" s="392"/>
      <c r="L183" s="392"/>
      <c r="M183" s="392"/>
      <c r="N183" s="211"/>
      <c r="O183" s="211"/>
      <c r="P183" s="211"/>
      <c r="Q183" s="212"/>
      <c r="R183" s="211" t="s">
        <v>161</v>
      </c>
      <c r="S183" s="212"/>
      <c r="T183" s="211"/>
      <c r="U183" s="211"/>
      <c r="V183" s="213"/>
      <c r="W183" s="395" t="str">
        <f>Z7</f>
        <v/>
      </c>
      <c r="X183" s="395"/>
      <c r="Y183" s="395"/>
      <c r="Z183" s="395"/>
      <c r="AA183" s="395"/>
      <c r="AB183" s="395"/>
      <c r="AC183" s="395"/>
      <c r="AD183" s="395"/>
      <c r="AE183" s="396"/>
      <c r="AF183" s="399"/>
      <c r="AH183" s="401" t="s">
        <v>162</v>
      </c>
      <c r="AI183" s="402"/>
      <c r="AJ183" s="402"/>
      <c r="AK183" s="402"/>
      <c r="AL183" s="150"/>
      <c r="AM183" s="151" t="s">
        <v>163</v>
      </c>
      <c r="AN183" s="149"/>
      <c r="AO183" s="403" t="s">
        <v>164</v>
      </c>
      <c r="AP183" s="402"/>
      <c r="AQ183" s="402"/>
      <c r="AR183" s="402"/>
      <c r="AS183" s="150"/>
      <c r="AT183" s="411" t="s">
        <v>163</v>
      </c>
      <c r="AU183" s="411"/>
      <c r="AV183" s="152"/>
    </row>
    <row r="184" spans="1:48" ht="27" customHeight="1" x14ac:dyDescent="0.15">
      <c r="A184" s="144" t="str">
        <f>$A$12</f>
        <v>試合番号　W-1</v>
      </c>
      <c r="B184" s="145" t="s">
        <v>184</v>
      </c>
      <c r="D184" s="390"/>
      <c r="E184" s="393"/>
      <c r="F184" s="394"/>
      <c r="G184" s="394"/>
      <c r="H184" s="394"/>
      <c r="I184" s="394"/>
      <c r="J184" s="394"/>
      <c r="K184" s="394"/>
      <c r="L184" s="394"/>
      <c r="M184" s="394"/>
      <c r="O184" s="153"/>
      <c r="Q184" s="154"/>
      <c r="R184" s="141" t="s">
        <v>161</v>
      </c>
      <c r="S184" s="154"/>
      <c r="U184" s="153"/>
      <c r="V184" s="155"/>
      <c r="W184" s="397"/>
      <c r="X184" s="397"/>
      <c r="Y184" s="397"/>
      <c r="Z184" s="397"/>
      <c r="AA184" s="397"/>
      <c r="AB184" s="397"/>
      <c r="AC184" s="397"/>
      <c r="AD184" s="397"/>
      <c r="AE184" s="398"/>
      <c r="AF184" s="400"/>
      <c r="AH184" s="401" t="s">
        <v>166</v>
      </c>
      <c r="AI184" s="402"/>
      <c r="AJ184" s="402"/>
      <c r="AK184" s="402"/>
      <c r="AL184" s="412"/>
      <c r="AM184" s="412"/>
      <c r="AN184" s="412"/>
      <c r="AO184" s="412"/>
      <c r="AP184" s="412"/>
      <c r="AQ184" s="412"/>
      <c r="AR184" s="412"/>
      <c r="AS184" s="411" t="s">
        <v>167</v>
      </c>
      <c r="AT184" s="411"/>
      <c r="AU184" s="411"/>
      <c r="AV184" s="413"/>
    </row>
    <row r="185" spans="1:48" ht="27" customHeight="1" thickBot="1" x14ac:dyDescent="0.2">
      <c r="A185" s="156" t="str">
        <f>$A$13</f>
        <v>会場名　どこか</v>
      </c>
      <c r="B185" s="157" t="str">
        <f>$B$13</f>
        <v>コート番号　A</v>
      </c>
      <c r="D185" s="158" t="s">
        <v>168</v>
      </c>
      <c r="E185" s="369">
        <f>S7</f>
        <v>0</v>
      </c>
      <c r="F185" s="369"/>
      <c r="G185" s="369"/>
      <c r="H185" s="369"/>
      <c r="I185" s="369"/>
      <c r="J185" s="369"/>
      <c r="K185" s="369"/>
      <c r="L185" s="369"/>
      <c r="M185" s="369"/>
      <c r="N185" s="160" t="s">
        <v>169</v>
      </c>
      <c r="O185" s="161"/>
      <c r="P185" s="161"/>
      <c r="Q185" s="162"/>
      <c r="R185" s="161" t="s">
        <v>161</v>
      </c>
      <c r="S185" s="162"/>
      <c r="T185" s="161"/>
      <c r="U185" s="161"/>
      <c r="V185" s="163" t="s">
        <v>168</v>
      </c>
      <c r="W185" s="370">
        <f>AN7</f>
        <v>0</v>
      </c>
      <c r="X185" s="370"/>
      <c r="Y185" s="370"/>
      <c r="Z185" s="370"/>
      <c r="AA185" s="370"/>
      <c r="AB185" s="370"/>
      <c r="AC185" s="370"/>
      <c r="AD185" s="370"/>
      <c r="AE185" s="370"/>
      <c r="AF185" s="164" t="s">
        <v>169</v>
      </c>
      <c r="AH185" s="371" t="s">
        <v>170</v>
      </c>
      <c r="AI185" s="372"/>
      <c r="AJ185" s="372"/>
      <c r="AK185" s="372"/>
      <c r="AL185" s="372"/>
      <c r="AM185" s="372"/>
      <c r="AN185" s="373"/>
      <c r="AO185" s="374" t="s">
        <v>171</v>
      </c>
      <c r="AP185" s="375"/>
      <c r="AQ185" s="375"/>
      <c r="AR185" s="375"/>
      <c r="AS185" s="372"/>
      <c r="AT185" s="372"/>
      <c r="AU185" s="372"/>
      <c r="AV185" s="376"/>
    </row>
    <row r="186" spans="1:48" ht="12" customHeight="1" thickBot="1" x14ac:dyDescent="0.2"/>
    <row r="187" spans="1:48" ht="14.25" customHeight="1" thickTop="1" x14ac:dyDescent="0.15">
      <c r="A187" s="165" t="str">
        <f>IF(E183="","",E183)</f>
        <v/>
      </c>
      <c r="B187" s="166">
        <f>IF(E185="","",E185)</f>
        <v>0</v>
      </c>
      <c r="C187" s="167"/>
      <c r="D187" s="168"/>
      <c r="E187" s="168"/>
      <c r="F187" s="169"/>
      <c r="G187" s="170"/>
      <c r="H187" s="169"/>
      <c r="I187" s="170"/>
      <c r="J187" s="170"/>
      <c r="K187" s="169"/>
      <c r="L187" s="170"/>
      <c r="M187" s="169"/>
      <c r="N187" s="170"/>
      <c r="O187" s="169"/>
      <c r="P187" s="170"/>
      <c r="Q187" s="169"/>
      <c r="R187" s="170"/>
      <c r="S187" s="169"/>
      <c r="T187" s="170"/>
      <c r="U187" s="169"/>
      <c r="V187" s="170"/>
      <c r="W187" s="169"/>
      <c r="X187" s="171"/>
      <c r="Y187" s="170"/>
      <c r="Z187" s="169"/>
      <c r="AA187" s="170"/>
      <c r="AB187" s="168"/>
      <c r="AC187" s="168"/>
      <c r="AD187" s="169"/>
      <c r="AE187" s="170"/>
      <c r="AF187" s="169"/>
      <c r="AG187" s="170"/>
      <c r="AH187" s="169"/>
      <c r="AI187" s="170"/>
      <c r="AJ187" s="169"/>
      <c r="AK187" s="171"/>
      <c r="AL187" s="170"/>
      <c r="AM187" s="169"/>
      <c r="AN187" s="170"/>
      <c r="AO187" s="168"/>
      <c r="AP187" s="169"/>
      <c r="AQ187" s="170"/>
      <c r="AR187" s="169"/>
      <c r="AS187" s="171"/>
      <c r="AT187" s="170"/>
      <c r="AU187" s="169"/>
      <c r="AV187" s="172"/>
    </row>
    <row r="188" spans="1:48" ht="14.25" customHeight="1" x14ac:dyDescent="0.15">
      <c r="A188" s="173" t="str">
        <f>IF(E184="","",E184)</f>
        <v/>
      </c>
      <c r="B188" s="174"/>
      <c r="C188" s="175"/>
      <c r="D188" s="176"/>
      <c r="E188" s="176"/>
      <c r="F188" s="177"/>
      <c r="G188" s="178"/>
      <c r="H188" s="177"/>
      <c r="I188" s="178"/>
      <c r="J188" s="178"/>
      <c r="K188" s="177"/>
      <c r="L188" s="178"/>
      <c r="M188" s="177"/>
      <c r="N188" s="178"/>
      <c r="O188" s="177"/>
      <c r="P188" s="178"/>
      <c r="Q188" s="177"/>
      <c r="R188" s="178"/>
      <c r="S188" s="177"/>
      <c r="T188" s="178"/>
      <c r="U188" s="177"/>
      <c r="V188" s="178"/>
      <c r="W188" s="177"/>
      <c r="X188" s="179"/>
      <c r="Y188" s="178"/>
      <c r="Z188" s="177"/>
      <c r="AA188" s="178"/>
      <c r="AB188" s="176"/>
      <c r="AC188" s="176"/>
      <c r="AD188" s="177"/>
      <c r="AE188" s="178"/>
      <c r="AF188" s="177"/>
      <c r="AG188" s="178"/>
      <c r="AH188" s="177"/>
      <c r="AI188" s="178"/>
      <c r="AJ188" s="177"/>
      <c r="AK188" s="179"/>
      <c r="AL188" s="178"/>
      <c r="AM188" s="177"/>
      <c r="AN188" s="178"/>
      <c r="AO188" s="176"/>
      <c r="AP188" s="177"/>
      <c r="AQ188" s="178"/>
      <c r="AR188" s="177"/>
      <c r="AS188" s="179"/>
      <c r="AT188" s="178"/>
      <c r="AU188" s="177"/>
      <c r="AV188" s="180"/>
    </row>
    <row r="189" spans="1:48" ht="14.25" customHeight="1" x14ac:dyDescent="0.15">
      <c r="A189" s="181" t="str">
        <f>IF(W183="","",W183)</f>
        <v/>
      </c>
      <c r="B189" s="182">
        <f>IF(W185="","",W185)</f>
        <v>0</v>
      </c>
      <c r="C189" s="183"/>
      <c r="D189" s="184"/>
      <c r="E189" s="184"/>
      <c r="F189" s="185"/>
      <c r="G189" s="186"/>
      <c r="H189" s="185"/>
      <c r="I189" s="186"/>
      <c r="J189" s="186"/>
      <c r="K189" s="185"/>
      <c r="L189" s="186"/>
      <c r="M189" s="185"/>
      <c r="N189" s="186"/>
      <c r="O189" s="185"/>
      <c r="P189" s="186"/>
      <c r="Q189" s="185"/>
      <c r="R189" s="186"/>
      <c r="S189" s="185"/>
      <c r="T189" s="186"/>
      <c r="U189" s="185"/>
      <c r="V189" s="186"/>
      <c r="W189" s="185"/>
      <c r="X189" s="187"/>
      <c r="Y189" s="186"/>
      <c r="Z189" s="185"/>
      <c r="AA189" s="186"/>
      <c r="AB189" s="184"/>
      <c r="AC189" s="184"/>
      <c r="AD189" s="185"/>
      <c r="AE189" s="186"/>
      <c r="AF189" s="185"/>
      <c r="AG189" s="186"/>
      <c r="AH189" s="185"/>
      <c r="AI189" s="186"/>
      <c r="AJ189" s="185"/>
      <c r="AK189" s="187"/>
      <c r="AL189" s="186"/>
      <c r="AM189" s="185"/>
      <c r="AN189" s="186"/>
      <c r="AO189" s="184"/>
      <c r="AP189" s="185"/>
      <c r="AQ189" s="186"/>
      <c r="AR189" s="185"/>
      <c r="AS189" s="187"/>
      <c r="AT189" s="186"/>
      <c r="AU189" s="185"/>
      <c r="AV189" s="188"/>
    </row>
    <row r="190" spans="1:48" ht="14.25" customHeight="1" thickBot="1" x14ac:dyDescent="0.2">
      <c r="A190" s="189" t="str">
        <f>IF(W184="","",W184)</f>
        <v/>
      </c>
      <c r="B190" s="190"/>
      <c r="C190" s="191"/>
      <c r="D190" s="192"/>
      <c r="E190" s="192"/>
      <c r="F190" s="193"/>
      <c r="G190" s="194"/>
      <c r="H190" s="193"/>
      <c r="I190" s="194"/>
      <c r="J190" s="194"/>
      <c r="K190" s="193"/>
      <c r="L190" s="194"/>
      <c r="M190" s="193"/>
      <c r="N190" s="194"/>
      <c r="O190" s="193"/>
      <c r="P190" s="194"/>
      <c r="Q190" s="193"/>
      <c r="R190" s="194"/>
      <c r="S190" s="193"/>
      <c r="T190" s="194"/>
      <c r="U190" s="193"/>
      <c r="V190" s="194"/>
      <c r="W190" s="193"/>
      <c r="X190" s="195"/>
      <c r="Y190" s="194"/>
      <c r="Z190" s="193"/>
      <c r="AA190" s="194"/>
      <c r="AB190" s="192"/>
      <c r="AC190" s="192"/>
      <c r="AD190" s="193"/>
      <c r="AE190" s="194"/>
      <c r="AF190" s="193"/>
      <c r="AG190" s="194"/>
      <c r="AH190" s="193"/>
      <c r="AI190" s="194"/>
      <c r="AJ190" s="193"/>
      <c r="AK190" s="195"/>
      <c r="AL190" s="194"/>
      <c r="AM190" s="193"/>
      <c r="AN190" s="194"/>
      <c r="AO190" s="192"/>
      <c r="AP190" s="193"/>
      <c r="AQ190" s="194"/>
      <c r="AR190" s="193"/>
      <c r="AS190" s="195"/>
      <c r="AT190" s="194"/>
      <c r="AU190" s="193"/>
      <c r="AV190" s="196"/>
    </row>
    <row r="191" spans="1:48" ht="6" customHeight="1" thickTop="1" thickBot="1" x14ac:dyDescent="0.2"/>
    <row r="192" spans="1:48" ht="14.25" customHeight="1" thickTop="1" x14ac:dyDescent="0.15">
      <c r="A192" s="165" t="str">
        <f>IF(E183="","",E183)</f>
        <v/>
      </c>
      <c r="B192" s="166">
        <f>IF(E185="","",E185)</f>
        <v>0</v>
      </c>
      <c r="C192" s="167"/>
      <c r="D192" s="168"/>
      <c r="E192" s="168"/>
      <c r="F192" s="169"/>
      <c r="G192" s="170"/>
      <c r="H192" s="169"/>
      <c r="I192" s="170"/>
      <c r="J192" s="170"/>
      <c r="K192" s="169"/>
      <c r="L192" s="170"/>
      <c r="M192" s="169"/>
      <c r="N192" s="170"/>
      <c r="O192" s="169"/>
      <c r="P192" s="170"/>
      <c r="Q192" s="169"/>
      <c r="R192" s="170"/>
      <c r="S192" s="169"/>
      <c r="T192" s="170"/>
      <c r="U192" s="169"/>
      <c r="V192" s="170"/>
      <c r="W192" s="169"/>
      <c r="X192" s="171"/>
      <c r="Y192" s="170"/>
      <c r="Z192" s="169"/>
      <c r="AA192" s="170"/>
      <c r="AB192" s="168"/>
      <c r="AC192" s="168"/>
      <c r="AD192" s="169"/>
      <c r="AE192" s="170"/>
      <c r="AF192" s="169"/>
      <c r="AG192" s="170"/>
      <c r="AH192" s="169"/>
      <c r="AI192" s="170"/>
      <c r="AJ192" s="169"/>
      <c r="AK192" s="171"/>
      <c r="AL192" s="170"/>
      <c r="AM192" s="169"/>
      <c r="AN192" s="170"/>
      <c r="AO192" s="168"/>
      <c r="AP192" s="169"/>
      <c r="AQ192" s="170"/>
      <c r="AR192" s="169"/>
      <c r="AS192" s="171"/>
      <c r="AT192" s="170"/>
      <c r="AU192" s="169"/>
      <c r="AV192" s="172"/>
    </row>
    <row r="193" spans="1:48" ht="14.25" customHeight="1" x14ac:dyDescent="0.15">
      <c r="A193" s="173" t="str">
        <f>IF(E184="","",E184)</f>
        <v/>
      </c>
      <c r="B193" s="174"/>
      <c r="C193" s="175"/>
      <c r="D193" s="176"/>
      <c r="E193" s="176"/>
      <c r="F193" s="177"/>
      <c r="G193" s="178"/>
      <c r="H193" s="177"/>
      <c r="I193" s="178"/>
      <c r="J193" s="178"/>
      <c r="K193" s="177"/>
      <c r="L193" s="178"/>
      <c r="M193" s="177"/>
      <c r="N193" s="178"/>
      <c r="O193" s="177"/>
      <c r="P193" s="178"/>
      <c r="Q193" s="177"/>
      <c r="R193" s="178"/>
      <c r="S193" s="177"/>
      <c r="T193" s="178"/>
      <c r="U193" s="177"/>
      <c r="V193" s="178"/>
      <c r="W193" s="177"/>
      <c r="X193" s="179"/>
      <c r="Y193" s="178"/>
      <c r="Z193" s="177"/>
      <c r="AA193" s="178"/>
      <c r="AB193" s="176"/>
      <c r="AC193" s="176"/>
      <c r="AD193" s="177"/>
      <c r="AE193" s="178"/>
      <c r="AF193" s="177"/>
      <c r="AG193" s="178"/>
      <c r="AH193" s="177"/>
      <c r="AI193" s="178"/>
      <c r="AJ193" s="177"/>
      <c r="AK193" s="179"/>
      <c r="AL193" s="178"/>
      <c r="AM193" s="177"/>
      <c r="AN193" s="178"/>
      <c r="AO193" s="176"/>
      <c r="AP193" s="177"/>
      <c r="AQ193" s="178"/>
      <c r="AR193" s="177"/>
      <c r="AS193" s="179"/>
      <c r="AT193" s="178"/>
      <c r="AU193" s="177"/>
      <c r="AV193" s="180"/>
    </row>
    <row r="194" spans="1:48" ht="14.25" customHeight="1" x14ac:dyDescent="0.15">
      <c r="A194" s="181" t="str">
        <f>IF(W183="","",W183)</f>
        <v/>
      </c>
      <c r="B194" s="182">
        <f>IF(W185="","",W185)</f>
        <v>0</v>
      </c>
      <c r="C194" s="183"/>
      <c r="D194" s="184"/>
      <c r="E194" s="184"/>
      <c r="F194" s="185"/>
      <c r="G194" s="186"/>
      <c r="H194" s="185"/>
      <c r="I194" s="186"/>
      <c r="J194" s="186"/>
      <c r="K194" s="185"/>
      <c r="L194" s="186"/>
      <c r="M194" s="185"/>
      <c r="N194" s="186"/>
      <c r="O194" s="185"/>
      <c r="P194" s="186"/>
      <c r="Q194" s="185"/>
      <c r="R194" s="186"/>
      <c r="S194" s="185"/>
      <c r="T194" s="186"/>
      <c r="U194" s="185"/>
      <c r="V194" s="186"/>
      <c r="W194" s="185"/>
      <c r="X194" s="187"/>
      <c r="Y194" s="186"/>
      <c r="Z194" s="185"/>
      <c r="AA194" s="186"/>
      <c r="AB194" s="184"/>
      <c r="AC194" s="184"/>
      <c r="AD194" s="185"/>
      <c r="AE194" s="186"/>
      <c r="AF194" s="185"/>
      <c r="AG194" s="186"/>
      <c r="AH194" s="185"/>
      <c r="AI194" s="186"/>
      <c r="AJ194" s="185"/>
      <c r="AK194" s="187"/>
      <c r="AL194" s="186"/>
      <c r="AM194" s="185"/>
      <c r="AN194" s="186"/>
      <c r="AO194" s="184"/>
      <c r="AP194" s="185"/>
      <c r="AQ194" s="186"/>
      <c r="AR194" s="185"/>
      <c r="AS194" s="187"/>
      <c r="AT194" s="186"/>
      <c r="AU194" s="185"/>
      <c r="AV194" s="188"/>
    </row>
    <row r="195" spans="1:48" ht="14.25" customHeight="1" thickBot="1" x14ac:dyDescent="0.2">
      <c r="A195" s="189" t="str">
        <f>IF(W184="","",W184)</f>
        <v/>
      </c>
      <c r="B195" s="190"/>
      <c r="C195" s="191"/>
      <c r="D195" s="192"/>
      <c r="E195" s="192"/>
      <c r="F195" s="193"/>
      <c r="G195" s="194"/>
      <c r="H195" s="193"/>
      <c r="I195" s="194"/>
      <c r="J195" s="194"/>
      <c r="K195" s="193"/>
      <c r="L195" s="194"/>
      <c r="M195" s="193"/>
      <c r="N195" s="194"/>
      <c r="O195" s="193"/>
      <c r="P195" s="194"/>
      <c r="Q195" s="193"/>
      <c r="R195" s="194"/>
      <c r="S195" s="193"/>
      <c r="T195" s="194"/>
      <c r="U195" s="193"/>
      <c r="V195" s="194"/>
      <c r="W195" s="193"/>
      <c r="X195" s="195"/>
      <c r="Y195" s="194"/>
      <c r="Z195" s="193"/>
      <c r="AA195" s="194"/>
      <c r="AB195" s="192"/>
      <c r="AC195" s="192"/>
      <c r="AD195" s="193"/>
      <c r="AE195" s="194"/>
      <c r="AF195" s="193"/>
      <c r="AG195" s="194"/>
      <c r="AH195" s="193"/>
      <c r="AI195" s="194"/>
      <c r="AJ195" s="193"/>
      <c r="AK195" s="195"/>
      <c r="AL195" s="194"/>
      <c r="AM195" s="193"/>
      <c r="AN195" s="194"/>
      <c r="AO195" s="192"/>
      <c r="AP195" s="193"/>
      <c r="AQ195" s="194"/>
      <c r="AR195" s="193"/>
      <c r="AS195" s="195"/>
      <c r="AT195" s="194"/>
      <c r="AU195" s="193"/>
      <c r="AV195" s="196"/>
    </row>
    <row r="196" spans="1:48" ht="6" customHeight="1" thickTop="1" thickBot="1" x14ac:dyDescent="0.2"/>
    <row r="197" spans="1:48" ht="14.25" customHeight="1" thickTop="1" x14ac:dyDescent="0.15">
      <c r="A197" s="165" t="str">
        <f>IF(E183="","",E183)</f>
        <v/>
      </c>
      <c r="B197" s="166">
        <f>IF(E185="","",E185)</f>
        <v>0</v>
      </c>
      <c r="C197" s="167"/>
      <c r="D197" s="168"/>
      <c r="E197" s="168"/>
      <c r="F197" s="169"/>
      <c r="G197" s="170"/>
      <c r="H197" s="169"/>
      <c r="I197" s="170"/>
      <c r="J197" s="170"/>
      <c r="K197" s="169"/>
      <c r="L197" s="170"/>
      <c r="M197" s="169"/>
      <c r="N197" s="170"/>
      <c r="O197" s="169"/>
      <c r="P197" s="170"/>
      <c r="Q197" s="169"/>
      <c r="R197" s="170"/>
      <c r="S197" s="169"/>
      <c r="T197" s="170"/>
      <c r="U197" s="169"/>
      <c r="V197" s="170"/>
      <c r="W197" s="169"/>
      <c r="X197" s="171"/>
      <c r="Y197" s="170"/>
      <c r="Z197" s="169"/>
      <c r="AA197" s="170"/>
      <c r="AB197" s="168"/>
      <c r="AC197" s="168"/>
      <c r="AD197" s="169"/>
      <c r="AE197" s="170"/>
      <c r="AF197" s="169"/>
      <c r="AG197" s="170"/>
      <c r="AH197" s="169"/>
      <c r="AI197" s="170"/>
      <c r="AJ197" s="169"/>
      <c r="AK197" s="171"/>
      <c r="AL197" s="170"/>
      <c r="AM197" s="169"/>
      <c r="AN197" s="170"/>
      <c r="AO197" s="168"/>
      <c r="AP197" s="169"/>
      <c r="AQ197" s="170"/>
      <c r="AR197" s="169"/>
      <c r="AS197" s="171"/>
      <c r="AT197" s="170"/>
      <c r="AU197" s="169"/>
      <c r="AV197" s="172"/>
    </row>
    <row r="198" spans="1:48" ht="14.25" customHeight="1" x14ac:dyDescent="0.15">
      <c r="A198" s="173" t="str">
        <f>IF(E184="","",E184)</f>
        <v/>
      </c>
      <c r="B198" s="174"/>
      <c r="C198" s="175"/>
      <c r="D198" s="176"/>
      <c r="E198" s="176"/>
      <c r="F198" s="177"/>
      <c r="G198" s="178"/>
      <c r="H198" s="177"/>
      <c r="I198" s="178"/>
      <c r="J198" s="178"/>
      <c r="K198" s="177"/>
      <c r="L198" s="178"/>
      <c r="M198" s="177"/>
      <c r="N198" s="178"/>
      <c r="O198" s="177"/>
      <c r="P198" s="178"/>
      <c r="Q198" s="177"/>
      <c r="R198" s="178"/>
      <c r="S198" s="177"/>
      <c r="T198" s="178"/>
      <c r="U198" s="177"/>
      <c r="V198" s="178"/>
      <c r="W198" s="177"/>
      <c r="X198" s="179"/>
      <c r="Y198" s="178"/>
      <c r="Z198" s="177"/>
      <c r="AA198" s="178"/>
      <c r="AB198" s="176"/>
      <c r="AC198" s="176"/>
      <c r="AD198" s="177"/>
      <c r="AE198" s="178"/>
      <c r="AF198" s="177"/>
      <c r="AG198" s="178"/>
      <c r="AH198" s="177"/>
      <c r="AI198" s="178"/>
      <c r="AJ198" s="177"/>
      <c r="AK198" s="179"/>
      <c r="AL198" s="178"/>
      <c r="AM198" s="177"/>
      <c r="AN198" s="178"/>
      <c r="AO198" s="176"/>
      <c r="AP198" s="177"/>
      <c r="AQ198" s="178"/>
      <c r="AR198" s="177"/>
      <c r="AS198" s="179"/>
      <c r="AT198" s="178"/>
      <c r="AU198" s="177"/>
      <c r="AV198" s="180"/>
    </row>
    <row r="199" spans="1:48" ht="14.25" customHeight="1" x14ac:dyDescent="0.15">
      <c r="A199" s="181" t="str">
        <f>IF(W183="","",W183)</f>
        <v/>
      </c>
      <c r="B199" s="182">
        <f>IF(W185="","",W185)</f>
        <v>0</v>
      </c>
      <c r="C199" s="183"/>
      <c r="D199" s="184"/>
      <c r="E199" s="184"/>
      <c r="F199" s="185"/>
      <c r="G199" s="186"/>
      <c r="H199" s="185"/>
      <c r="I199" s="186"/>
      <c r="J199" s="186"/>
      <c r="K199" s="185"/>
      <c r="L199" s="186"/>
      <c r="M199" s="185"/>
      <c r="N199" s="186"/>
      <c r="O199" s="185"/>
      <c r="P199" s="186"/>
      <c r="Q199" s="185"/>
      <c r="R199" s="186"/>
      <c r="S199" s="185"/>
      <c r="T199" s="186"/>
      <c r="U199" s="185"/>
      <c r="V199" s="186"/>
      <c r="W199" s="185"/>
      <c r="X199" s="187"/>
      <c r="Y199" s="186"/>
      <c r="Z199" s="185"/>
      <c r="AA199" s="186"/>
      <c r="AB199" s="184"/>
      <c r="AC199" s="184"/>
      <c r="AD199" s="185"/>
      <c r="AE199" s="186"/>
      <c r="AF199" s="185"/>
      <c r="AG199" s="186"/>
      <c r="AH199" s="185"/>
      <c r="AI199" s="186"/>
      <c r="AJ199" s="185"/>
      <c r="AK199" s="187"/>
      <c r="AL199" s="186"/>
      <c r="AM199" s="185"/>
      <c r="AN199" s="186"/>
      <c r="AO199" s="184"/>
      <c r="AP199" s="185"/>
      <c r="AQ199" s="186"/>
      <c r="AR199" s="185"/>
      <c r="AS199" s="187"/>
      <c r="AT199" s="186"/>
      <c r="AU199" s="185"/>
      <c r="AV199" s="188"/>
    </row>
    <row r="200" spans="1:48" ht="14.25" customHeight="1" thickBot="1" x14ac:dyDescent="0.2">
      <c r="A200" s="189" t="str">
        <f>IF(W184="","",W184)</f>
        <v/>
      </c>
      <c r="B200" s="190"/>
      <c r="C200" s="191"/>
      <c r="D200" s="192"/>
      <c r="E200" s="192"/>
      <c r="F200" s="193"/>
      <c r="G200" s="194"/>
      <c r="H200" s="193"/>
      <c r="I200" s="194"/>
      <c r="J200" s="194"/>
      <c r="K200" s="193"/>
      <c r="L200" s="194"/>
      <c r="M200" s="193"/>
      <c r="N200" s="194"/>
      <c r="O200" s="193"/>
      <c r="P200" s="194"/>
      <c r="Q200" s="193"/>
      <c r="R200" s="194"/>
      <c r="S200" s="193"/>
      <c r="T200" s="194"/>
      <c r="U200" s="193"/>
      <c r="V200" s="194"/>
      <c r="W200" s="193"/>
      <c r="X200" s="195"/>
      <c r="Y200" s="194"/>
      <c r="Z200" s="193"/>
      <c r="AA200" s="194"/>
      <c r="AB200" s="192"/>
      <c r="AC200" s="192"/>
      <c r="AD200" s="193"/>
      <c r="AE200" s="194"/>
      <c r="AF200" s="193"/>
      <c r="AG200" s="194"/>
      <c r="AH200" s="193"/>
      <c r="AI200" s="194"/>
      <c r="AJ200" s="193"/>
      <c r="AK200" s="195"/>
      <c r="AL200" s="194"/>
      <c r="AM200" s="193"/>
      <c r="AN200" s="194"/>
      <c r="AO200" s="192"/>
      <c r="AP200" s="193"/>
      <c r="AQ200" s="194"/>
      <c r="AR200" s="193"/>
      <c r="AS200" s="195"/>
      <c r="AT200" s="194"/>
      <c r="AU200" s="193"/>
      <c r="AV200" s="196"/>
    </row>
    <row r="201" spans="1:48" ht="6" customHeight="1" thickTop="1" thickBot="1" x14ac:dyDescent="0.2"/>
    <row r="202" spans="1:48" ht="14.25" customHeight="1" thickTop="1" x14ac:dyDescent="0.15">
      <c r="A202" s="165" t="str">
        <f>IF(E183="","",E183)</f>
        <v/>
      </c>
      <c r="B202" s="166">
        <f>IF(E185="","",E185)</f>
        <v>0</v>
      </c>
      <c r="C202" s="167"/>
      <c r="D202" s="168"/>
      <c r="E202" s="168"/>
      <c r="F202" s="169"/>
      <c r="G202" s="170"/>
      <c r="H202" s="169"/>
      <c r="I202" s="170"/>
      <c r="J202" s="170"/>
      <c r="K202" s="169"/>
      <c r="L202" s="170"/>
      <c r="M202" s="169"/>
      <c r="N202" s="170"/>
      <c r="O202" s="169"/>
      <c r="P202" s="170"/>
      <c r="Q202" s="169"/>
      <c r="R202" s="170"/>
      <c r="S202" s="169"/>
      <c r="T202" s="170"/>
      <c r="U202" s="169"/>
      <c r="V202" s="170"/>
      <c r="W202" s="169"/>
      <c r="X202" s="171"/>
      <c r="Y202" s="170"/>
      <c r="Z202" s="169"/>
      <c r="AA202" s="170"/>
      <c r="AB202" s="168"/>
      <c r="AC202" s="168"/>
      <c r="AD202" s="169"/>
      <c r="AE202" s="170"/>
      <c r="AF202" s="169"/>
      <c r="AG202" s="170"/>
      <c r="AH202" s="169"/>
      <c r="AI202" s="170"/>
      <c r="AJ202" s="169"/>
      <c r="AK202" s="171"/>
      <c r="AL202" s="170"/>
      <c r="AM202" s="169"/>
      <c r="AN202" s="170"/>
      <c r="AO202" s="168"/>
      <c r="AP202" s="169"/>
      <c r="AQ202" s="170"/>
      <c r="AR202" s="169"/>
      <c r="AS202" s="171"/>
      <c r="AT202" s="170"/>
      <c r="AU202" s="169"/>
      <c r="AV202" s="172"/>
    </row>
    <row r="203" spans="1:48" ht="14.25" customHeight="1" x14ac:dyDescent="0.15">
      <c r="A203" s="173" t="str">
        <f>IF(E184="","",E184)</f>
        <v/>
      </c>
      <c r="B203" s="174"/>
      <c r="C203" s="175"/>
      <c r="D203" s="176"/>
      <c r="E203" s="176"/>
      <c r="F203" s="177"/>
      <c r="G203" s="178"/>
      <c r="H203" s="177"/>
      <c r="I203" s="178"/>
      <c r="J203" s="178"/>
      <c r="K203" s="177"/>
      <c r="L203" s="178"/>
      <c r="M203" s="177"/>
      <c r="N203" s="178"/>
      <c r="O203" s="177"/>
      <c r="P203" s="178"/>
      <c r="Q203" s="177"/>
      <c r="R203" s="178"/>
      <c r="S203" s="177"/>
      <c r="T203" s="178"/>
      <c r="U203" s="177"/>
      <c r="V203" s="178"/>
      <c r="W203" s="177"/>
      <c r="X203" s="179"/>
      <c r="Y203" s="178"/>
      <c r="Z203" s="177"/>
      <c r="AA203" s="178"/>
      <c r="AB203" s="176"/>
      <c r="AC203" s="176"/>
      <c r="AD203" s="177"/>
      <c r="AE203" s="178"/>
      <c r="AF203" s="177"/>
      <c r="AG203" s="178"/>
      <c r="AH203" s="177"/>
      <c r="AI203" s="178"/>
      <c r="AJ203" s="177"/>
      <c r="AK203" s="179"/>
      <c r="AL203" s="178"/>
      <c r="AM203" s="177"/>
      <c r="AN203" s="178"/>
      <c r="AO203" s="176"/>
      <c r="AP203" s="177"/>
      <c r="AQ203" s="178"/>
      <c r="AR203" s="177"/>
      <c r="AS203" s="179"/>
      <c r="AT203" s="178"/>
      <c r="AU203" s="177"/>
      <c r="AV203" s="180"/>
    </row>
    <row r="204" spans="1:48" ht="14.25" customHeight="1" x14ac:dyDescent="0.15">
      <c r="A204" s="181" t="str">
        <f>IF(W183="","",W183)</f>
        <v/>
      </c>
      <c r="B204" s="182">
        <f>IF(W185="","",W185)</f>
        <v>0</v>
      </c>
      <c r="C204" s="183"/>
      <c r="D204" s="184"/>
      <c r="E204" s="184"/>
      <c r="F204" s="185"/>
      <c r="G204" s="186"/>
      <c r="H204" s="185"/>
      <c r="I204" s="186"/>
      <c r="J204" s="186"/>
      <c r="K204" s="185"/>
      <c r="L204" s="186"/>
      <c r="M204" s="185"/>
      <c r="N204" s="186"/>
      <c r="O204" s="185"/>
      <c r="P204" s="186"/>
      <c r="Q204" s="185"/>
      <c r="R204" s="186"/>
      <c r="S204" s="185"/>
      <c r="T204" s="186"/>
      <c r="U204" s="185"/>
      <c r="V204" s="186"/>
      <c r="W204" s="185"/>
      <c r="X204" s="187"/>
      <c r="Y204" s="186"/>
      <c r="Z204" s="185"/>
      <c r="AA204" s="186"/>
      <c r="AB204" s="184"/>
      <c r="AC204" s="184"/>
      <c r="AD204" s="185"/>
      <c r="AE204" s="186"/>
      <c r="AF204" s="185"/>
      <c r="AG204" s="186"/>
      <c r="AH204" s="185"/>
      <c r="AI204" s="186"/>
      <c r="AJ204" s="185"/>
      <c r="AK204" s="187"/>
      <c r="AL204" s="186"/>
      <c r="AM204" s="185"/>
      <c r="AN204" s="186"/>
      <c r="AO204" s="184"/>
      <c r="AP204" s="185"/>
      <c r="AQ204" s="186"/>
      <c r="AR204" s="185"/>
      <c r="AS204" s="187"/>
      <c r="AT204" s="186"/>
      <c r="AU204" s="185"/>
      <c r="AV204" s="188"/>
    </row>
    <row r="205" spans="1:48" ht="14.25" customHeight="1" thickBot="1" x14ac:dyDescent="0.2">
      <c r="A205" s="189" t="str">
        <f>IF(W184="","",W184)</f>
        <v/>
      </c>
      <c r="B205" s="190"/>
      <c r="C205" s="191"/>
      <c r="D205" s="192"/>
      <c r="E205" s="192"/>
      <c r="F205" s="193"/>
      <c r="G205" s="194"/>
      <c r="H205" s="193"/>
      <c r="I205" s="194"/>
      <c r="J205" s="194"/>
      <c r="K205" s="193"/>
      <c r="L205" s="194"/>
      <c r="M205" s="193"/>
      <c r="N205" s="194"/>
      <c r="O205" s="193"/>
      <c r="P205" s="194"/>
      <c r="Q205" s="193"/>
      <c r="R205" s="194"/>
      <c r="S205" s="193"/>
      <c r="T205" s="194"/>
      <c r="U205" s="193"/>
      <c r="V205" s="194"/>
      <c r="W205" s="193"/>
      <c r="X205" s="195"/>
      <c r="Y205" s="194"/>
      <c r="Z205" s="193"/>
      <c r="AA205" s="194"/>
      <c r="AB205" s="192"/>
      <c r="AC205" s="192"/>
      <c r="AD205" s="193"/>
      <c r="AE205" s="194"/>
      <c r="AF205" s="193"/>
      <c r="AG205" s="194"/>
      <c r="AH205" s="193"/>
      <c r="AI205" s="194"/>
      <c r="AJ205" s="193"/>
      <c r="AK205" s="195"/>
      <c r="AL205" s="194"/>
      <c r="AM205" s="193"/>
      <c r="AN205" s="194"/>
      <c r="AO205" s="192"/>
      <c r="AP205" s="193"/>
      <c r="AQ205" s="194"/>
      <c r="AR205" s="193"/>
      <c r="AS205" s="195"/>
      <c r="AT205" s="194"/>
      <c r="AU205" s="193"/>
      <c r="AV205" s="196"/>
    </row>
    <row r="206" spans="1:48" ht="6" customHeight="1" thickTop="1" thickBot="1" x14ac:dyDescent="0.2"/>
    <row r="207" spans="1:48" ht="14.25" customHeight="1" thickTop="1" x14ac:dyDescent="0.15">
      <c r="A207" s="165" t="str">
        <f>IF(E183="","",E183)</f>
        <v/>
      </c>
      <c r="B207" s="166">
        <f>IF(E185="","",E185)</f>
        <v>0</v>
      </c>
      <c r="C207" s="167"/>
      <c r="D207" s="168"/>
      <c r="E207" s="168"/>
      <c r="F207" s="169"/>
      <c r="G207" s="170"/>
      <c r="H207" s="169"/>
      <c r="I207" s="170"/>
      <c r="J207" s="170"/>
      <c r="K207" s="169"/>
      <c r="L207" s="170"/>
      <c r="M207" s="169"/>
      <c r="N207" s="170"/>
      <c r="O207" s="169"/>
      <c r="P207" s="170"/>
      <c r="Q207" s="169"/>
      <c r="R207" s="170"/>
      <c r="S207" s="169"/>
      <c r="T207" s="170"/>
      <c r="U207" s="169"/>
      <c r="V207" s="170"/>
      <c r="W207" s="169"/>
      <c r="X207" s="171"/>
      <c r="Y207" s="170"/>
      <c r="Z207" s="169"/>
      <c r="AA207" s="170"/>
      <c r="AB207" s="168"/>
      <c r="AC207" s="168"/>
      <c r="AD207" s="169"/>
      <c r="AE207" s="170"/>
      <c r="AF207" s="169"/>
      <c r="AG207" s="170"/>
      <c r="AH207" s="169"/>
      <c r="AI207" s="170"/>
      <c r="AJ207" s="169"/>
      <c r="AK207" s="171"/>
      <c r="AL207" s="170"/>
      <c r="AM207" s="169"/>
      <c r="AN207" s="170"/>
      <c r="AO207" s="168"/>
      <c r="AP207" s="169"/>
      <c r="AQ207" s="170"/>
      <c r="AR207" s="169"/>
      <c r="AS207" s="171"/>
      <c r="AT207" s="170"/>
      <c r="AU207" s="169"/>
      <c r="AV207" s="172"/>
    </row>
    <row r="208" spans="1:48" ht="14.25" customHeight="1" x14ac:dyDescent="0.15">
      <c r="A208" s="173" t="str">
        <f>IF(E184="","",E184)</f>
        <v/>
      </c>
      <c r="B208" s="174"/>
      <c r="C208" s="175"/>
      <c r="D208" s="176"/>
      <c r="E208" s="176"/>
      <c r="F208" s="177"/>
      <c r="G208" s="178"/>
      <c r="H208" s="177"/>
      <c r="I208" s="178"/>
      <c r="J208" s="178"/>
      <c r="K208" s="177"/>
      <c r="L208" s="178"/>
      <c r="M208" s="177"/>
      <c r="N208" s="178"/>
      <c r="O208" s="177"/>
      <c r="P208" s="178"/>
      <c r="Q208" s="177"/>
      <c r="R208" s="178"/>
      <c r="S208" s="177"/>
      <c r="T208" s="178"/>
      <c r="U208" s="177"/>
      <c r="V208" s="178"/>
      <c r="W208" s="177"/>
      <c r="X208" s="179"/>
      <c r="Y208" s="178"/>
      <c r="Z208" s="177"/>
      <c r="AA208" s="178"/>
      <c r="AB208" s="176"/>
      <c r="AC208" s="176"/>
      <c r="AD208" s="177"/>
      <c r="AE208" s="178"/>
      <c r="AF208" s="177"/>
      <c r="AG208" s="178"/>
      <c r="AH208" s="177"/>
      <c r="AI208" s="178"/>
      <c r="AJ208" s="177"/>
      <c r="AK208" s="179"/>
      <c r="AL208" s="178"/>
      <c r="AM208" s="177"/>
      <c r="AN208" s="178"/>
      <c r="AO208" s="176"/>
      <c r="AP208" s="177"/>
      <c r="AQ208" s="178"/>
      <c r="AR208" s="177"/>
      <c r="AS208" s="179"/>
      <c r="AT208" s="178"/>
      <c r="AU208" s="177"/>
      <c r="AV208" s="180"/>
    </row>
    <row r="209" spans="1:48" ht="14.25" customHeight="1" x14ac:dyDescent="0.15">
      <c r="A209" s="181" t="str">
        <f>IF(W183="","",W183)</f>
        <v/>
      </c>
      <c r="B209" s="182">
        <f>IF(W185="","",W185)</f>
        <v>0</v>
      </c>
      <c r="C209" s="183"/>
      <c r="D209" s="184"/>
      <c r="E209" s="184"/>
      <c r="F209" s="185"/>
      <c r="G209" s="186"/>
      <c r="H209" s="185"/>
      <c r="I209" s="186"/>
      <c r="J209" s="186"/>
      <c r="K209" s="185"/>
      <c r="L209" s="186"/>
      <c r="M209" s="185"/>
      <c r="N209" s="186"/>
      <c r="O209" s="185"/>
      <c r="P209" s="186"/>
      <c r="Q209" s="185"/>
      <c r="R209" s="186"/>
      <c r="S209" s="185"/>
      <c r="T209" s="186"/>
      <c r="U209" s="185"/>
      <c r="V209" s="186"/>
      <c r="W209" s="185"/>
      <c r="X209" s="187"/>
      <c r="Y209" s="186"/>
      <c r="Z209" s="185"/>
      <c r="AA209" s="186"/>
      <c r="AB209" s="184"/>
      <c r="AC209" s="184"/>
      <c r="AD209" s="185"/>
      <c r="AE209" s="186"/>
      <c r="AF209" s="185"/>
      <c r="AG209" s="186"/>
      <c r="AH209" s="185"/>
      <c r="AI209" s="186"/>
      <c r="AJ209" s="185"/>
      <c r="AK209" s="187"/>
      <c r="AL209" s="186"/>
      <c r="AM209" s="185"/>
      <c r="AN209" s="186"/>
      <c r="AO209" s="184"/>
      <c r="AP209" s="185"/>
      <c r="AQ209" s="186"/>
      <c r="AR209" s="185"/>
      <c r="AS209" s="187"/>
      <c r="AT209" s="186"/>
      <c r="AU209" s="185"/>
      <c r="AV209" s="188"/>
    </row>
    <row r="210" spans="1:48" ht="14.25" customHeight="1" thickBot="1" x14ac:dyDescent="0.2">
      <c r="A210" s="189" t="str">
        <f>IF(W184="","",W184)</f>
        <v/>
      </c>
      <c r="B210" s="190"/>
      <c r="C210" s="191"/>
      <c r="D210" s="192"/>
      <c r="E210" s="192"/>
      <c r="F210" s="193"/>
      <c r="G210" s="194"/>
      <c r="H210" s="193"/>
      <c r="I210" s="194"/>
      <c r="J210" s="194"/>
      <c r="K210" s="193"/>
      <c r="L210" s="194"/>
      <c r="M210" s="193"/>
      <c r="N210" s="194"/>
      <c r="O210" s="193"/>
      <c r="P210" s="194"/>
      <c r="Q210" s="193"/>
      <c r="R210" s="194"/>
      <c r="S210" s="193"/>
      <c r="T210" s="194"/>
      <c r="U210" s="193"/>
      <c r="V210" s="194"/>
      <c r="W210" s="193"/>
      <c r="X210" s="195"/>
      <c r="Y210" s="194"/>
      <c r="Z210" s="193"/>
      <c r="AA210" s="194"/>
      <c r="AB210" s="192"/>
      <c r="AC210" s="192"/>
      <c r="AD210" s="193"/>
      <c r="AE210" s="194"/>
      <c r="AF210" s="193"/>
      <c r="AG210" s="194"/>
      <c r="AH210" s="193"/>
      <c r="AI210" s="194"/>
      <c r="AJ210" s="193"/>
      <c r="AK210" s="195"/>
      <c r="AL210" s="194"/>
      <c r="AM210" s="193"/>
      <c r="AN210" s="194"/>
      <c r="AO210" s="192"/>
      <c r="AP210" s="193"/>
      <c r="AQ210" s="194"/>
      <c r="AR210" s="193"/>
      <c r="AS210" s="195"/>
      <c r="AT210" s="194"/>
      <c r="AU210" s="193"/>
      <c r="AV210" s="196"/>
    </row>
    <row r="211" spans="1:48" ht="6" customHeight="1" thickTop="1" thickBot="1" x14ac:dyDescent="0.2"/>
    <row r="212" spans="1:48" ht="14.25" customHeight="1" thickTop="1" x14ac:dyDescent="0.15">
      <c r="A212" s="165" t="str">
        <f>IF(E183="","",E183)</f>
        <v/>
      </c>
      <c r="B212" s="166">
        <f>IF(E185="","",E185)</f>
        <v>0</v>
      </c>
      <c r="C212" s="167"/>
      <c r="D212" s="168"/>
      <c r="E212" s="168"/>
      <c r="F212" s="169"/>
      <c r="G212" s="170"/>
      <c r="H212" s="169"/>
      <c r="I212" s="170"/>
      <c r="J212" s="170"/>
      <c r="K212" s="169"/>
      <c r="L212" s="170"/>
      <c r="M212" s="169"/>
      <c r="N212" s="170"/>
      <c r="O212" s="169"/>
      <c r="P212" s="170"/>
      <c r="Q212" s="169"/>
      <c r="R212" s="170"/>
      <c r="S212" s="169"/>
      <c r="T212" s="170"/>
      <c r="U212" s="169"/>
      <c r="V212" s="170"/>
      <c r="W212" s="169"/>
      <c r="X212" s="171"/>
      <c r="Y212" s="170"/>
      <c r="Z212" s="169"/>
      <c r="AA212" s="170"/>
      <c r="AB212" s="168"/>
      <c r="AC212" s="168"/>
      <c r="AD212" s="169"/>
      <c r="AE212" s="170"/>
      <c r="AF212" s="169"/>
      <c r="AG212" s="170"/>
      <c r="AH212" s="169"/>
      <c r="AI212" s="170"/>
      <c r="AJ212" s="169"/>
      <c r="AK212" s="171"/>
      <c r="AL212" s="170"/>
      <c r="AM212" s="169"/>
      <c r="AN212" s="170"/>
      <c r="AO212" s="168"/>
      <c r="AP212" s="169"/>
      <c r="AQ212" s="170"/>
      <c r="AR212" s="169"/>
      <c r="AS212" s="171"/>
      <c r="AT212" s="170"/>
      <c r="AU212" s="169"/>
      <c r="AV212" s="172"/>
    </row>
    <row r="213" spans="1:48" ht="14.25" customHeight="1" x14ac:dyDescent="0.15">
      <c r="A213" s="173" t="str">
        <f>IF(E184="","",E184)</f>
        <v/>
      </c>
      <c r="B213" s="174"/>
      <c r="C213" s="175"/>
      <c r="D213" s="176"/>
      <c r="E213" s="176"/>
      <c r="F213" s="177"/>
      <c r="G213" s="178"/>
      <c r="H213" s="177"/>
      <c r="I213" s="178"/>
      <c r="J213" s="178"/>
      <c r="K213" s="177"/>
      <c r="L213" s="178"/>
      <c r="M213" s="177"/>
      <c r="N213" s="178"/>
      <c r="O213" s="177"/>
      <c r="P213" s="178"/>
      <c r="Q213" s="177"/>
      <c r="R213" s="178"/>
      <c r="S213" s="177"/>
      <c r="T213" s="178"/>
      <c r="U213" s="177"/>
      <c r="V213" s="178"/>
      <c r="W213" s="177"/>
      <c r="X213" s="179"/>
      <c r="Y213" s="178"/>
      <c r="Z213" s="177"/>
      <c r="AA213" s="178"/>
      <c r="AB213" s="176"/>
      <c r="AC213" s="176"/>
      <c r="AD213" s="177"/>
      <c r="AE213" s="178"/>
      <c r="AF213" s="177"/>
      <c r="AG213" s="178"/>
      <c r="AH213" s="177"/>
      <c r="AI213" s="178"/>
      <c r="AJ213" s="177"/>
      <c r="AK213" s="179"/>
      <c r="AL213" s="178"/>
      <c r="AM213" s="177"/>
      <c r="AN213" s="178"/>
      <c r="AO213" s="176"/>
      <c r="AP213" s="177"/>
      <c r="AQ213" s="178"/>
      <c r="AR213" s="177"/>
      <c r="AS213" s="179"/>
      <c r="AT213" s="178"/>
      <c r="AU213" s="177"/>
      <c r="AV213" s="180"/>
    </row>
    <row r="214" spans="1:48" ht="14.25" customHeight="1" x14ac:dyDescent="0.15">
      <c r="A214" s="181" t="str">
        <f>IF(W183="","",W183)</f>
        <v/>
      </c>
      <c r="B214" s="182">
        <f>IF(W185="","",W185)</f>
        <v>0</v>
      </c>
      <c r="C214" s="183"/>
      <c r="D214" s="184"/>
      <c r="E214" s="184"/>
      <c r="F214" s="185"/>
      <c r="G214" s="186"/>
      <c r="H214" s="185"/>
      <c r="I214" s="186"/>
      <c r="J214" s="186"/>
      <c r="K214" s="185"/>
      <c r="L214" s="186"/>
      <c r="M214" s="185"/>
      <c r="N214" s="186"/>
      <c r="O214" s="185"/>
      <c r="P214" s="186"/>
      <c r="Q214" s="185"/>
      <c r="R214" s="186"/>
      <c r="S214" s="185"/>
      <c r="T214" s="186"/>
      <c r="U214" s="185"/>
      <c r="V214" s="186"/>
      <c r="W214" s="185"/>
      <c r="X214" s="187"/>
      <c r="Y214" s="186"/>
      <c r="Z214" s="185"/>
      <c r="AA214" s="186"/>
      <c r="AB214" s="184"/>
      <c r="AC214" s="184"/>
      <c r="AD214" s="185"/>
      <c r="AE214" s="186"/>
      <c r="AF214" s="185"/>
      <c r="AG214" s="186"/>
      <c r="AH214" s="185"/>
      <c r="AI214" s="186"/>
      <c r="AJ214" s="185"/>
      <c r="AK214" s="187"/>
      <c r="AL214" s="186"/>
      <c r="AM214" s="185"/>
      <c r="AN214" s="186"/>
      <c r="AO214" s="184"/>
      <c r="AP214" s="185"/>
      <c r="AQ214" s="186"/>
      <c r="AR214" s="185"/>
      <c r="AS214" s="187"/>
      <c r="AT214" s="186"/>
      <c r="AU214" s="185"/>
      <c r="AV214" s="188"/>
    </row>
    <row r="215" spans="1:48" ht="14.25" customHeight="1" thickBot="1" x14ac:dyDescent="0.2">
      <c r="A215" s="189" t="str">
        <f>IF(W184="","",W184)</f>
        <v/>
      </c>
      <c r="B215" s="190"/>
      <c r="C215" s="191"/>
      <c r="D215" s="192"/>
      <c r="E215" s="192"/>
      <c r="F215" s="193"/>
      <c r="G215" s="194"/>
      <c r="H215" s="193"/>
      <c r="I215" s="194"/>
      <c r="J215" s="194"/>
      <c r="K215" s="193"/>
      <c r="L215" s="194"/>
      <c r="M215" s="193"/>
      <c r="N215" s="194"/>
      <c r="O215" s="193"/>
      <c r="P215" s="194"/>
      <c r="Q215" s="193"/>
      <c r="R215" s="194"/>
      <c r="S215" s="193"/>
      <c r="T215" s="194"/>
      <c r="U215" s="193"/>
      <c r="V215" s="194"/>
      <c r="W215" s="193"/>
      <c r="X215" s="195"/>
      <c r="Y215" s="194"/>
      <c r="Z215" s="193"/>
      <c r="AA215" s="194"/>
      <c r="AB215" s="192"/>
      <c r="AC215" s="192"/>
      <c r="AD215" s="193"/>
      <c r="AE215" s="194"/>
      <c r="AF215" s="193"/>
      <c r="AG215" s="194"/>
      <c r="AH215" s="193"/>
      <c r="AI215" s="194"/>
      <c r="AJ215" s="193"/>
      <c r="AK215" s="195"/>
      <c r="AL215" s="194"/>
      <c r="AM215" s="193"/>
      <c r="AN215" s="194"/>
      <c r="AO215" s="192"/>
      <c r="AP215" s="193"/>
      <c r="AQ215" s="194"/>
      <c r="AR215" s="193"/>
      <c r="AS215" s="195"/>
      <c r="AT215" s="194"/>
      <c r="AU215" s="193"/>
      <c r="AV215" s="196"/>
    </row>
    <row r="216" spans="1:48" ht="6" customHeight="1" thickTop="1" thickBot="1" x14ac:dyDescent="0.2"/>
    <row r="217" spans="1:48" ht="27" customHeight="1" x14ac:dyDescent="0.15">
      <c r="A217" s="358" t="s">
        <v>172</v>
      </c>
      <c r="B217" s="359"/>
      <c r="D217" s="335" t="s">
        <v>173</v>
      </c>
      <c r="E217" s="335"/>
      <c r="F217" s="335"/>
      <c r="G217" s="335"/>
      <c r="H217" s="335"/>
      <c r="I217" s="335"/>
      <c r="J217" s="335"/>
      <c r="K217" s="335"/>
      <c r="L217" s="335"/>
      <c r="M217" s="335"/>
      <c r="N217" s="335"/>
      <c r="O217" s="335"/>
      <c r="P217" s="335"/>
      <c r="Q217" s="335"/>
      <c r="R217" s="335"/>
      <c r="S217" s="335" t="s">
        <v>174</v>
      </c>
      <c r="T217" s="335"/>
      <c r="U217" s="335"/>
      <c r="V217" s="335"/>
      <c r="W217" s="335"/>
      <c r="X217" s="335"/>
      <c r="Y217" s="335"/>
      <c r="Z217" s="335"/>
      <c r="AA217" s="335"/>
      <c r="AB217" s="335"/>
      <c r="AC217" s="335"/>
      <c r="AD217" s="335"/>
      <c r="AE217" s="335"/>
      <c r="AF217" s="335"/>
      <c r="AG217" s="335"/>
      <c r="AH217" s="335" t="s">
        <v>175</v>
      </c>
      <c r="AI217" s="335"/>
      <c r="AJ217" s="335"/>
      <c r="AK217" s="335"/>
      <c r="AL217" s="335"/>
      <c r="AM217" s="335"/>
      <c r="AN217" s="335"/>
      <c r="AO217" s="335"/>
      <c r="AP217" s="335"/>
      <c r="AQ217" s="335"/>
      <c r="AR217" s="335"/>
      <c r="AS217" s="335"/>
      <c r="AT217" s="335"/>
      <c r="AU217" s="335"/>
      <c r="AV217" s="335"/>
    </row>
    <row r="218" spans="1:48" ht="6" customHeight="1" thickBot="1" x14ac:dyDescent="0.2">
      <c r="A218" s="360"/>
      <c r="B218" s="361"/>
    </row>
    <row r="219" spans="1:48" ht="14.25" customHeight="1" x14ac:dyDescent="0.15">
      <c r="A219" s="360"/>
      <c r="B219" s="361"/>
      <c r="D219" s="324" t="s">
        <v>176</v>
      </c>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6"/>
      <c r="AH219" s="364" t="s">
        <v>177</v>
      </c>
      <c r="AI219" s="365"/>
      <c r="AJ219" s="365"/>
      <c r="AK219" s="365"/>
      <c r="AL219" s="366"/>
      <c r="AM219" s="367" t="s">
        <v>178</v>
      </c>
      <c r="AN219" s="365"/>
      <c r="AO219" s="365"/>
      <c r="AP219" s="365"/>
      <c r="AQ219" s="366"/>
      <c r="AR219" s="367" t="s">
        <v>179</v>
      </c>
      <c r="AS219" s="365"/>
      <c r="AT219" s="365"/>
      <c r="AU219" s="365"/>
      <c r="AV219" s="368"/>
    </row>
    <row r="220" spans="1:48" ht="27" customHeight="1" x14ac:dyDescent="0.15">
      <c r="A220" s="360"/>
      <c r="B220" s="361"/>
      <c r="D220" s="198"/>
      <c r="E220" s="333">
        <f>IF(E185="","",E185)</f>
        <v>0</v>
      </c>
      <c r="F220" s="333"/>
      <c r="G220" s="333"/>
      <c r="H220" s="333"/>
      <c r="I220" s="333"/>
      <c r="J220" s="333"/>
      <c r="K220" s="333"/>
      <c r="L220" s="333"/>
      <c r="M220" s="333"/>
      <c r="N220" s="200"/>
      <c r="O220" s="377"/>
      <c r="P220" s="378"/>
      <c r="Q220" s="200"/>
      <c r="R220" s="201" t="s">
        <v>161</v>
      </c>
      <c r="T220" s="377"/>
      <c r="U220" s="378"/>
      <c r="V220" s="197"/>
      <c r="W220" s="333">
        <f>IF(W185="","",W185)</f>
        <v>0</v>
      </c>
      <c r="X220" s="333"/>
      <c r="Y220" s="333"/>
      <c r="Z220" s="333"/>
      <c r="AA220" s="333"/>
      <c r="AB220" s="333"/>
      <c r="AC220" s="333"/>
      <c r="AD220" s="333"/>
      <c r="AE220" s="333"/>
      <c r="AF220" s="202"/>
      <c r="AG220" s="197"/>
      <c r="AH220" s="379"/>
      <c r="AI220" s="380"/>
      <c r="AJ220" s="380"/>
      <c r="AK220" s="380"/>
      <c r="AL220" s="381"/>
      <c r="AM220" s="385"/>
      <c r="AN220" s="380"/>
      <c r="AO220" s="380"/>
      <c r="AP220" s="380"/>
      <c r="AQ220" s="381"/>
      <c r="AR220" s="385"/>
      <c r="AS220" s="380"/>
      <c r="AT220" s="380"/>
      <c r="AU220" s="380"/>
      <c r="AV220" s="387"/>
    </row>
    <row r="221" spans="1:48" ht="6" customHeight="1" thickBot="1" x14ac:dyDescent="0.2">
      <c r="A221" s="362"/>
      <c r="B221" s="363"/>
      <c r="D221" s="203"/>
      <c r="E221" s="204"/>
      <c r="F221" s="204"/>
      <c r="G221" s="204"/>
      <c r="H221" s="204"/>
      <c r="I221" s="204"/>
      <c r="J221" s="204"/>
      <c r="K221" s="204"/>
      <c r="L221" s="204"/>
      <c r="M221" s="204"/>
      <c r="N221" s="205"/>
      <c r="O221" s="206"/>
      <c r="P221" s="206"/>
      <c r="Q221" s="205"/>
      <c r="R221" s="159"/>
      <c r="S221" s="161"/>
      <c r="T221" s="206"/>
      <c r="U221" s="206"/>
      <c r="V221" s="207"/>
      <c r="W221" s="204"/>
      <c r="X221" s="204"/>
      <c r="Y221" s="204"/>
      <c r="Z221" s="204"/>
      <c r="AA221" s="204"/>
      <c r="AB221" s="204"/>
      <c r="AC221" s="204"/>
      <c r="AD221" s="204"/>
      <c r="AE221" s="204"/>
      <c r="AF221" s="208"/>
      <c r="AG221" s="197"/>
      <c r="AH221" s="382"/>
      <c r="AI221" s="383"/>
      <c r="AJ221" s="383"/>
      <c r="AK221" s="383"/>
      <c r="AL221" s="384"/>
      <c r="AM221" s="386"/>
      <c r="AN221" s="383"/>
      <c r="AO221" s="383"/>
      <c r="AP221" s="383"/>
      <c r="AQ221" s="384"/>
      <c r="AR221" s="386"/>
      <c r="AS221" s="383"/>
      <c r="AT221" s="383"/>
      <c r="AU221" s="383"/>
      <c r="AV221" s="388"/>
    </row>
    <row r="222" spans="1:48" ht="6" customHeight="1" x14ac:dyDescent="0.15">
      <c r="D222" s="200"/>
      <c r="E222" s="209"/>
      <c r="F222" s="209"/>
      <c r="G222" s="209"/>
      <c r="H222" s="209"/>
      <c r="I222" s="209"/>
      <c r="J222" s="209"/>
      <c r="K222" s="209"/>
      <c r="L222" s="209"/>
      <c r="M222" s="209"/>
      <c r="N222" s="200"/>
      <c r="O222" s="210"/>
      <c r="P222" s="210"/>
      <c r="Q222" s="200"/>
      <c r="R222" s="201"/>
      <c r="T222" s="210"/>
      <c r="U222" s="210"/>
      <c r="V222" s="197"/>
      <c r="W222" s="209"/>
      <c r="X222" s="209"/>
      <c r="Y222" s="209"/>
      <c r="Z222" s="209"/>
      <c r="AA222" s="209"/>
      <c r="AB222" s="209"/>
      <c r="AC222" s="209"/>
      <c r="AD222" s="209"/>
      <c r="AE222" s="209"/>
      <c r="AF222" s="197"/>
      <c r="AG222" s="197"/>
      <c r="AH222" s="210"/>
      <c r="AI222" s="210"/>
      <c r="AJ222" s="210"/>
      <c r="AK222" s="210"/>
      <c r="AL222" s="210"/>
      <c r="AM222" s="210"/>
      <c r="AN222" s="210"/>
      <c r="AO222" s="210"/>
      <c r="AP222" s="210"/>
      <c r="AQ222" s="210"/>
      <c r="AR222" s="210"/>
      <c r="AS222" s="210"/>
      <c r="AT222" s="210"/>
      <c r="AU222" s="210"/>
      <c r="AV222" s="210"/>
    </row>
    <row r="223" spans="1:48" x14ac:dyDescent="0.15">
      <c r="C223" s="357" t="s">
        <v>180</v>
      </c>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row>
    <row r="225" spans="1:48" ht="17.25" x14ac:dyDescent="0.15">
      <c r="AC225" s="199"/>
      <c r="AD225" s="333"/>
      <c r="AE225" s="333"/>
      <c r="AF225" s="333"/>
      <c r="AG225" s="333"/>
      <c r="AH225" s="333">
        <f ca="1">BB3</f>
        <v>2025</v>
      </c>
      <c r="AI225" s="333"/>
      <c r="AJ225" s="333"/>
      <c r="AK225" s="333" t="s">
        <v>152</v>
      </c>
      <c r="AL225" s="333"/>
      <c r="AM225" s="333">
        <f ca="1">BC3</f>
        <v>5</v>
      </c>
      <c r="AN225" s="333"/>
      <c r="AO225" s="333"/>
      <c r="AP225" s="333" t="s">
        <v>153</v>
      </c>
      <c r="AQ225" s="333"/>
      <c r="AR225" s="333">
        <f ca="1">BD3</f>
        <v>4</v>
      </c>
      <c r="AS225" s="333"/>
      <c r="AT225" s="333"/>
      <c r="AU225" s="333" t="s">
        <v>154</v>
      </c>
      <c r="AV225" s="333"/>
    </row>
    <row r="226" spans="1:48" ht="19.5" thickBot="1" x14ac:dyDescent="0.2">
      <c r="A226" s="345" t="str">
        <f>基本情報!A2&amp;基本情報!C2&amp;基本情報!D2</f>
        <v>関東大学バドミントンリーグ戦</v>
      </c>
      <c r="B226" s="345"/>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214"/>
      <c r="AQ226" s="214"/>
      <c r="AR226" s="214"/>
      <c r="AS226" s="214"/>
      <c r="AT226" s="214"/>
      <c r="AU226" s="214"/>
      <c r="AV226" s="214"/>
    </row>
    <row r="227" spans="1:48" ht="17.25" x14ac:dyDescent="0.15">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7" t="s">
        <v>144</v>
      </c>
      <c r="AQ227" s="348"/>
      <c r="AR227" s="348"/>
      <c r="AS227" s="348"/>
      <c r="AT227" s="348"/>
      <c r="AU227" s="348"/>
      <c r="AV227" s="349"/>
    </row>
    <row r="228" spans="1:48" ht="17.25" x14ac:dyDescent="0.15">
      <c r="A228" s="215" t="s">
        <v>147</v>
      </c>
      <c r="B228" s="346" t="str">
        <f>基本情報!C4&amp;基本情報!D4&amp;"部"&amp;基本情報!F4</f>
        <v>部</v>
      </c>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50"/>
      <c r="AP228" s="351" t="str">
        <f>AZ3</f>
        <v>A</v>
      </c>
      <c r="AQ228" s="352"/>
      <c r="AR228" s="352"/>
      <c r="AS228" s="352"/>
      <c r="AT228" s="352"/>
      <c r="AU228" s="352"/>
      <c r="AV228" s="353"/>
    </row>
    <row r="229" spans="1:48" ht="9.75" customHeight="1" x14ac:dyDescent="0.15">
      <c r="A229" s="216"/>
      <c r="AP229" s="351"/>
      <c r="AQ229" s="352"/>
      <c r="AR229" s="352"/>
      <c r="AS229" s="352"/>
      <c r="AT229" s="352"/>
      <c r="AU229" s="352"/>
      <c r="AV229" s="353"/>
    </row>
    <row r="230" spans="1:48" ht="17.25" x14ac:dyDescent="0.15">
      <c r="A230" s="215" t="s">
        <v>143</v>
      </c>
      <c r="B230" s="346" t="str">
        <f>AY3</f>
        <v>第一節</v>
      </c>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50"/>
      <c r="AP230" s="351"/>
      <c r="AQ230" s="352"/>
      <c r="AR230" s="352"/>
      <c r="AS230" s="352"/>
      <c r="AT230" s="352"/>
      <c r="AU230" s="352"/>
      <c r="AV230" s="353"/>
    </row>
    <row r="231" spans="1:48" ht="9.75" customHeight="1" x14ac:dyDescent="0.15">
      <c r="A231" s="216"/>
      <c r="AP231" s="351"/>
      <c r="AQ231" s="352"/>
      <c r="AR231" s="352"/>
      <c r="AS231" s="352"/>
      <c r="AT231" s="352"/>
      <c r="AU231" s="352"/>
      <c r="AV231" s="353"/>
    </row>
    <row r="232" spans="1:48" ht="17.25" x14ac:dyDescent="0.15">
      <c r="A232" s="215" t="s">
        <v>145</v>
      </c>
      <c r="B232" s="346" t="str">
        <f>IF(基本情報!C4="男子","M","W")&amp;基本情報!D4&amp;"-"&amp;BA3</f>
        <v>W-1</v>
      </c>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50"/>
      <c r="AP232" s="351"/>
      <c r="AQ232" s="352"/>
      <c r="AR232" s="352"/>
      <c r="AS232" s="352"/>
      <c r="AT232" s="352"/>
      <c r="AU232" s="352"/>
      <c r="AV232" s="353"/>
    </row>
    <row r="233" spans="1:48" ht="14.25" thickBot="1" x14ac:dyDescent="0.2">
      <c r="AP233" s="354"/>
      <c r="AQ233" s="355"/>
      <c r="AR233" s="355"/>
      <c r="AS233" s="355"/>
      <c r="AT233" s="355"/>
      <c r="AU233" s="355"/>
      <c r="AV233" s="356"/>
    </row>
    <row r="235" spans="1:48" ht="22.5" customHeight="1" thickBot="1" x14ac:dyDescent="0.2">
      <c r="B235" s="336">
        <f>S3</f>
        <v>0</v>
      </c>
      <c r="C235" s="337"/>
      <c r="D235" s="337"/>
      <c r="E235" s="337"/>
      <c r="F235" s="337"/>
      <c r="G235" s="337"/>
      <c r="H235" s="337"/>
      <c r="I235" s="337"/>
      <c r="J235" s="337"/>
      <c r="K235" s="338"/>
      <c r="Z235" s="336">
        <f>AN3</f>
        <v>0</v>
      </c>
      <c r="AA235" s="337"/>
      <c r="AB235" s="337"/>
      <c r="AC235" s="337"/>
      <c r="AD235" s="337"/>
      <c r="AE235" s="337"/>
      <c r="AF235" s="337"/>
      <c r="AG235" s="337"/>
      <c r="AH235" s="337"/>
      <c r="AI235" s="337"/>
      <c r="AJ235" s="337"/>
      <c r="AK235" s="337"/>
      <c r="AL235" s="337"/>
      <c r="AM235" s="337"/>
      <c r="AN235" s="338"/>
    </row>
    <row r="236" spans="1:48" ht="45" customHeight="1" thickBot="1" x14ac:dyDescent="0.2">
      <c r="B236" s="339"/>
      <c r="C236" s="340"/>
      <c r="D236" s="340"/>
      <c r="E236" s="340"/>
      <c r="F236" s="340"/>
      <c r="G236" s="340"/>
      <c r="H236" s="340"/>
      <c r="I236" s="340"/>
      <c r="J236" s="340"/>
      <c r="K236" s="341"/>
      <c r="M236" s="342"/>
      <c r="N236" s="343"/>
      <c r="O236" s="343"/>
      <c r="P236" s="344"/>
      <c r="R236" s="333" t="s">
        <v>185</v>
      </c>
      <c r="S236" s="333"/>
      <c r="U236" s="342"/>
      <c r="V236" s="343"/>
      <c r="W236" s="343"/>
      <c r="X236" s="344"/>
      <c r="Z236" s="339"/>
      <c r="AA236" s="340"/>
      <c r="AB236" s="340"/>
      <c r="AC236" s="340"/>
      <c r="AD236" s="340"/>
      <c r="AE236" s="340"/>
      <c r="AF236" s="340"/>
      <c r="AG236" s="340"/>
      <c r="AH236" s="340"/>
      <c r="AI236" s="340"/>
      <c r="AJ236" s="340"/>
      <c r="AK236" s="340"/>
      <c r="AL236" s="340"/>
      <c r="AM236" s="340"/>
      <c r="AN236" s="341"/>
    </row>
    <row r="239" spans="1:48" ht="11.25" customHeight="1" x14ac:dyDescent="0.15">
      <c r="N239" s="324"/>
      <c r="O239" s="325"/>
      <c r="P239" s="326"/>
      <c r="Q239" s="333" t="s">
        <v>155</v>
      </c>
      <c r="R239" s="333"/>
      <c r="S239" s="333"/>
      <c r="T239" s="333"/>
      <c r="U239" s="324"/>
      <c r="V239" s="325"/>
      <c r="W239" s="326"/>
    </row>
    <row r="240" spans="1:48" ht="11.25" customHeight="1" x14ac:dyDescent="0.15">
      <c r="B240" s="334" t="str">
        <f>E3</f>
        <v/>
      </c>
      <c r="C240" s="334"/>
      <c r="D240" s="334"/>
      <c r="E240" s="334"/>
      <c r="F240" s="334"/>
      <c r="G240" s="334"/>
      <c r="H240" s="334"/>
      <c r="I240" s="334"/>
      <c r="J240" s="334"/>
      <c r="K240" s="334"/>
      <c r="N240" s="327"/>
      <c r="O240" s="328"/>
      <c r="P240" s="329"/>
      <c r="Q240" s="333"/>
      <c r="R240" s="333"/>
      <c r="S240" s="333"/>
      <c r="T240" s="333"/>
      <c r="U240" s="327"/>
      <c r="V240" s="328"/>
      <c r="W240" s="329"/>
      <c r="Z240" s="334" t="str">
        <f>Z3</f>
        <v/>
      </c>
      <c r="AA240" s="334"/>
      <c r="AB240" s="334"/>
      <c r="AC240" s="334"/>
      <c r="AD240" s="334"/>
      <c r="AE240" s="334"/>
      <c r="AF240" s="334"/>
      <c r="AG240" s="334"/>
      <c r="AH240" s="334"/>
      <c r="AI240" s="334"/>
      <c r="AJ240" s="334"/>
      <c r="AK240" s="334"/>
      <c r="AL240" s="334"/>
      <c r="AM240" s="334"/>
      <c r="AN240" s="334"/>
    </row>
    <row r="241" spans="2:40" ht="11.25" customHeight="1" x14ac:dyDescent="0.15">
      <c r="B241" s="334"/>
      <c r="C241" s="334"/>
      <c r="D241" s="334"/>
      <c r="E241" s="334"/>
      <c r="F241" s="334"/>
      <c r="G241" s="334"/>
      <c r="H241" s="334"/>
      <c r="I241" s="334"/>
      <c r="J241" s="334"/>
      <c r="K241" s="334"/>
      <c r="N241" s="327"/>
      <c r="O241" s="328"/>
      <c r="P241" s="329"/>
      <c r="Q241" s="333"/>
      <c r="R241" s="333"/>
      <c r="S241" s="333"/>
      <c r="T241" s="333"/>
      <c r="U241" s="327"/>
      <c r="V241" s="328"/>
      <c r="W241" s="329"/>
      <c r="Z241" s="334"/>
      <c r="AA241" s="334"/>
      <c r="AB241" s="334"/>
      <c r="AC241" s="334"/>
      <c r="AD241" s="334"/>
      <c r="AE241" s="334"/>
      <c r="AF241" s="334"/>
      <c r="AG241" s="334"/>
      <c r="AH241" s="334"/>
      <c r="AI241" s="334"/>
      <c r="AJ241" s="334"/>
      <c r="AK241" s="334"/>
      <c r="AL241" s="334"/>
      <c r="AM241" s="334"/>
      <c r="AN241" s="334"/>
    </row>
    <row r="242" spans="2:40" ht="11.25" customHeight="1" thickBot="1" x14ac:dyDescent="0.2">
      <c r="N242" s="330"/>
      <c r="O242" s="331"/>
      <c r="P242" s="332"/>
      <c r="Q242" s="333"/>
      <c r="R242" s="333"/>
      <c r="S242" s="333"/>
      <c r="T242" s="333"/>
      <c r="U242" s="330"/>
      <c r="V242" s="331"/>
      <c r="W242" s="332"/>
    </row>
    <row r="243" spans="2:40" ht="14.25" thickBot="1" x14ac:dyDescent="0.2"/>
    <row r="244" spans="2:40" ht="11.25" customHeight="1" x14ac:dyDescent="0.15">
      <c r="N244" s="324"/>
      <c r="O244" s="325"/>
      <c r="P244" s="326"/>
      <c r="Q244" s="333" t="s">
        <v>156</v>
      </c>
      <c r="R244" s="333"/>
      <c r="S244" s="333"/>
      <c r="T244" s="333"/>
      <c r="U244" s="324"/>
      <c r="V244" s="325"/>
      <c r="W244" s="326"/>
    </row>
    <row r="245" spans="2:40" ht="11.25" customHeight="1" x14ac:dyDescent="0.15">
      <c r="B245" s="334" t="str">
        <f>E4</f>
        <v/>
      </c>
      <c r="C245" s="334"/>
      <c r="D245" s="334"/>
      <c r="E245" s="334"/>
      <c r="F245" s="334"/>
      <c r="G245" s="334"/>
      <c r="H245" s="334"/>
      <c r="I245" s="334"/>
      <c r="J245" s="334"/>
      <c r="K245" s="334"/>
      <c r="N245" s="327"/>
      <c r="O245" s="328"/>
      <c r="P245" s="329"/>
      <c r="Q245" s="333"/>
      <c r="R245" s="333"/>
      <c r="S245" s="333"/>
      <c r="T245" s="333"/>
      <c r="U245" s="327"/>
      <c r="V245" s="328"/>
      <c r="W245" s="329"/>
      <c r="Z245" s="334" t="str">
        <f>Z4</f>
        <v/>
      </c>
      <c r="AA245" s="334"/>
      <c r="AB245" s="334"/>
      <c r="AC245" s="334"/>
      <c r="AD245" s="334"/>
      <c r="AE245" s="334"/>
      <c r="AF245" s="334"/>
      <c r="AG245" s="334"/>
      <c r="AH245" s="334"/>
      <c r="AI245" s="334"/>
      <c r="AJ245" s="334"/>
      <c r="AK245" s="334"/>
      <c r="AL245" s="334"/>
      <c r="AM245" s="334"/>
      <c r="AN245" s="334"/>
    </row>
    <row r="246" spans="2:40" ht="11.25" customHeight="1" x14ac:dyDescent="0.15">
      <c r="B246" s="334"/>
      <c r="C246" s="334"/>
      <c r="D246" s="334"/>
      <c r="E246" s="334"/>
      <c r="F246" s="334"/>
      <c r="G246" s="334"/>
      <c r="H246" s="334"/>
      <c r="I246" s="334"/>
      <c r="J246" s="334"/>
      <c r="K246" s="334"/>
      <c r="N246" s="327"/>
      <c r="O246" s="328"/>
      <c r="P246" s="329"/>
      <c r="Q246" s="333"/>
      <c r="R246" s="333"/>
      <c r="S246" s="333"/>
      <c r="T246" s="333"/>
      <c r="U246" s="327"/>
      <c r="V246" s="328"/>
      <c r="W246" s="329"/>
      <c r="Z246" s="334"/>
      <c r="AA246" s="334"/>
      <c r="AB246" s="334"/>
      <c r="AC246" s="334"/>
      <c r="AD246" s="334"/>
      <c r="AE246" s="334"/>
      <c r="AF246" s="334"/>
      <c r="AG246" s="334"/>
      <c r="AH246" s="334"/>
      <c r="AI246" s="334"/>
      <c r="AJ246" s="334"/>
      <c r="AK246" s="334"/>
      <c r="AL246" s="334"/>
      <c r="AM246" s="334"/>
      <c r="AN246" s="334"/>
    </row>
    <row r="247" spans="2:40" ht="11.25" customHeight="1" thickBot="1" x14ac:dyDescent="0.2">
      <c r="N247" s="330"/>
      <c r="O247" s="331"/>
      <c r="P247" s="332"/>
      <c r="Q247" s="333"/>
      <c r="R247" s="333"/>
      <c r="S247" s="333"/>
      <c r="T247" s="333"/>
      <c r="U247" s="330"/>
      <c r="V247" s="331"/>
      <c r="W247" s="332"/>
    </row>
    <row r="248" spans="2:40" ht="14.25" thickBot="1" x14ac:dyDescent="0.2"/>
    <row r="249" spans="2:40" ht="11.25" customHeight="1" x14ac:dyDescent="0.15">
      <c r="B249" s="334" t="str">
        <f>E5</f>
        <v/>
      </c>
      <c r="C249" s="334"/>
      <c r="D249" s="334"/>
      <c r="E249" s="334"/>
      <c r="F249" s="334"/>
      <c r="G249" s="334"/>
      <c r="H249" s="334"/>
      <c r="I249" s="334"/>
      <c r="J249" s="334"/>
      <c r="K249" s="334"/>
      <c r="N249" s="324"/>
      <c r="O249" s="325"/>
      <c r="P249" s="326"/>
      <c r="Q249" s="333" t="s">
        <v>157</v>
      </c>
      <c r="R249" s="333"/>
      <c r="S249" s="333"/>
      <c r="T249" s="333"/>
      <c r="U249" s="324"/>
      <c r="V249" s="325"/>
      <c r="W249" s="326"/>
      <c r="Z249" s="334" t="str">
        <f>Z5</f>
        <v/>
      </c>
      <c r="AA249" s="334"/>
      <c r="AB249" s="334"/>
      <c r="AC249" s="334"/>
      <c r="AD249" s="334"/>
      <c r="AE249" s="334"/>
      <c r="AF249" s="334"/>
      <c r="AG249" s="334"/>
      <c r="AH249" s="334"/>
      <c r="AI249" s="334"/>
      <c r="AJ249" s="334"/>
      <c r="AK249" s="334"/>
      <c r="AL249" s="334"/>
      <c r="AM249" s="334"/>
      <c r="AN249" s="334"/>
    </row>
    <row r="250" spans="2:40" ht="11.25" customHeight="1" x14ac:dyDescent="0.15">
      <c r="B250" s="334"/>
      <c r="C250" s="334"/>
      <c r="D250" s="334"/>
      <c r="E250" s="334"/>
      <c r="F250" s="334"/>
      <c r="G250" s="334"/>
      <c r="H250" s="334"/>
      <c r="I250" s="334"/>
      <c r="J250" s="334"/>
      <c r="K250" s="334"/>
      <c r="N250" s="327"/>
      <c r="O250" s="328"/>
      <c r="P250" s="329"/>
      <c r="Q250" s="333"/>
      <c r="R250" s="333"/>
      <c r="S250" s="333"/>
      <c r="T250" s="333"/>
      <c r="U250" s="327"/>
      <c r="V250" s="328"/>
      <c r="W250" s="329"/>
      <c r="Z250" s="334"/>
      <c r="AA250" s="334"/>
      <c r="AB250" s="334"/>
      <c r="AC250" s="334"/>
      <c r="AD250" s="334"/>
      <c r="AE250" s="334"/>
      <c r="AF250" s="334"/>
      <c r="AG250" s="334"/>
      <c r="AH250" s="334"/>
      <c r="AI250" s="334"/>
      <c r="AJ250" s="334"/>
      <c r="AK250" s="334"/>
      <c r="AL250" s="334"/>
      <c r="AM250" s="334"/>
      <c r="AN250" s="334"/>
    </row>
    <row r="251" spans="2:40" ht="11.25" customHeight="1" x14ac:dyDescent="0.15">
      <c r="B251" s="334" t="str">
        <f>L5</f>
        <v/>
      </c>
      <c r="C251" s="334"/>
      <c r="D251" s="334"/>
      <c r="E251" s="334"/>
      <c r="F251" s="334"/>
      <c r="G251" s="334"/>
      <c r="H251" s="334"/>
      <c r="I251" s="334"/>
      <c r="J251" s="334"/>
      <c r="K251" s="334"/>
      <c r="N251" s="327"/>
      <c r="O251" s="328"/>
      <c r="P251" s="329"/>
      <c r="Q251" s="333"/>
      <c r="R251" s="333"/>
      <c r="S251" s="333"/>
      <c r="T251" s="333"/>
      <c r="U251" s="327"/>
      <c r="V251" s="328"/>
      <c r="W251" s="329"/>
      <c r="Z251" s="334" t="str">
        <f>AG5</f>
        <v/>
      </c>
      <c r="AA251" s="334"/>
      <c r="AB251" s="334"/>
      <c r="AC251" s="334"/>
      <c r="AD251" s="334"/>
      <c r="AE251" s="334"/>
      <c r="AF251" s="334"/>
      <c r="AG251" s="334"/>
      <c r="AH251" s="334"/>
      <c r="AI251" s="334"/>
      <c r="AJ251" s="334"/>
      <c r="AK251" s="334"/>
      <c r="AL251" s="334"/>
      <c r="AM251" s="334"/>
      <c r="AN251" s="334"/>
    </row>
    <row r="252" spans="2:40" ht="11.25" customHeight="1" thickBot="1" x14ac:dyDescent="0.2">
      <c r="B252" s="334"/>
      <c r="C252" s="334"/>
      <c r="D252" s="334"/>
      <c r="E252" s="334"/>
      <c r="F252" s="334"/>
      <c r="G252" s="334"/>
      <c r="H252" s="334"/>
      <c r="I252" s="334"/>
      <c r="J252" s="334"/>
      <c r="K252" s="334"/>
      <c r="N252" s="330"/>
      <c r="O252" s="331"/>
      <c r="P252" s="332"/>
      <c r="Q252" s="333"/>
      <c r="R252" s="333"/>
      <c r="S252" s="333"/>
      <c r="T252" s="333"/>
      <c r="U252" s="330"/>
      <c r="V252" s="331"/>
      <c r="W252" s="332"/>
      <c r="Z252" s="334"/>
      <c r="AA252" s="334"/>
      <c r="AB252" s="334"/>
      <c r="AC252" s="334"/>
      <c r="AD252" s="334"/>
      <c r="AE252" s="334"/>
      <c r="AF252" s="334"/>
      <c r="AG252" s="334"/>
      <c r="AH252" s="334"/>
      <c r="AI252" s="334"/>
      <c r="AJ252" s="334"/>
      <c r="AK252" s="334"/>
      <c r="AL252" s="334"/>
      <c r="AM252" s="334"/>
      <c r="AN252" s="334"/>
    </row>
    <row r="253" spans="2:40" ht="14.25" thickBot="1" x14ac:dyDescent="0.2"/>
    <row r="254" spans="2:40" ht="11.25" customHeight="1" x14ac:dyDescent="0.15">
      <c r="B254" s="334" t="str">
        <f>E6</f>
        <v/>
      </c>
      <c r="C254" s="334"/>
      <c r="D254" s="334"/>
      <c r="E254" s="334"/>
      <c r="F254" s="334"/>
      <c r="G254" s="334"/>
      <c r="H254" s="334"/>
      <c r="I254" s="334"/>
      <c r="J254" s="334"/>
      <c r="K254" s="334"/>
      <c r="N254" s="324"/>
      <c r="O254" s="325"/>
      <c r="P254" s="326"/>
      <c r="Q254" s="333" t="s">
        <v>158</v>
      </c>
      <c r="R254" s="333"/>
      <c r="S254" s="333"/>
      <c r="T254" s="333"/>
      <c r="U254" s="324"/>
      <c r="V254" s="325"/>
      <c r="W254" s="326"/>
      <c r="Z254" s="334" t="str">
        <f>Z6</f>
        <v/>
      </c>
      <c r="AA254" s="334"/>
      <c r="AB254" s="334"/>
      <c r="AC254" s="334"/>
      <c r="AD254" s="334"/>
      <c r="AE254" s="334"/>
      <c r="AF254" s="334"/>
      <c r="AG254" s="334"/>
      <c r="AH254" s="334"/>
      <c r="AI254" s="334"/>
      <c r="AJ254" s="334"/>
      <c r="AK254" s="334"/>
      <c r="AL254" s="334"/>
      <c r="AM254" s="334"/>
      <c r="AN254" s="334"/>
    </row>
    <row r="255" spans="2:40" ht="11.25" customHeight="1" x14ac:dyDescent="0.15">
      <c r="B255" s="334"/>
      <c r="C255" s="334"/>
      <c r="D255" s="334"/>
      <c r="E255" s="334"/>
      <c r="F255" s="334"/>
      <c r="G255" s="334"/>
      <c r="H255" s="334"/>
      <c r="I255" s="334"/>
      <c r="J255" s="334"/>
      <c r="K255" s="334"/>
      <c r="N255" s="327"/>
      <c r="O255" s="328"/>
      <c r="P255" s="329"/>
      <c r="Q255" s="333"/>
      <c r="R255" s="333"/>
      <c r="S255" s="333"/>
      <c r="T255" s="333"/>
      <c r="U255" s="327"/>
      <c r="V255" s="328"/>
      <c r="W255" s="329"/>
      <c r="Z255" s="334"/>
      <c r="AA255" s="334"/>
      <c r="AB255" s="334"/>
      <c r="AC255" s="334"/>
      <c r="AD255" s="334"/>
      <c r="AE255" s="334"/>
      <c r="AF255" s="334"/>
      <c r="AG255" s="334"/>
      <c r="AH255" s="334"/>
      <c r="AI255" s="334"/>
      <c r="AJ255" s="334"/>
      <c r="AK255" s="334"/>
      <c r="AL255" s="334"/>
      <c r="AM255" s="334"/>
      <c r="AN255" s="334"/>
    </row>
    <row r="256" spans="2:40" ht="11.25" customHeight="1" x14ac:dyDescent="0.15">
      <c r="B256" s="334" t="str">
        <f>L6</f>
        <v/>
      </c>
      <c r="C256" s="334"/>
      <c r="D256" s="334"/>
      <c r="E256" s="334"/>
      <c r="F256" s="334"/>
      <c r="G256" s="334"/>
      <c r="H256" s="334"/>
      <c r="I256" s="334"/>
      <c r="J256" s="334"/>
      <c r="K256" s="334"/>
      <c r="N256" s="327"/>
      <c r="O256" s="328"/>
      <c r="P256" s="329"/>
      <c r="Q256" s="333"/>
      <c r="R256" s="333"/>
      <c r="S256" s="333"/>
      <c r="T256" s="333"/>
      <c r="U256" s="327"/>
      <c r="V256" s="328"/>
      <c r="W256" s="329"/>
      <c r="Z256" s="334" t="str">
        <f>AG6</f>
        <v/>
      </c>
      <c r="AA256" s="334"/>
      <c r="AB256" s="334"/>
      <c r="AC256" s="334"/>
      <c r="AD256" s="334"/>
      <c r="AE256" s="334"/>
      <c r="AF256" s="334"/>
      <c r="AG256" s="334"/>
      <c r="AH256" s="334"/>
      <c r="AI256" s="334"/>
      <c r="AJ256" s="334"/>
      <c r="AK256" s="334"/>
      <c r="AL256" s="334"/>
      <c r="AM256" s="334"/>
      <c r="AN256" s="334"/>
    </row>
    <row r="257" spans="2:48" ht="11.25" customHeight="1" thickBot="1" x14ac:dyDescent="0.2">
      <c r="B257" s="334"/>
      <c r="C257" s="334"/>
      <c r="D257" s="334"/>
      <c r="E257" s="334"/>
      <c r="F257" s="334"/>
      <c r="G257" s="334"/>
      <c r="H257" s="334"/>
      <c r="I257" s="334"/>
      <c r="J257" s="334"/>
      <c r="K257" s="334"/>
      <c r="N257" s="330"/>
      <c r="O257" s="331"/>
      <c r="P257" s="332"/>
      <c r="Q257" s="333"/>
      <c r="R257" s="333"/>
      <c r="S257" s="333"/>
      <c r="T257" s="333"/>
      <c r="U257" s="330"/>
      <c r="V257" s="331"/>
      <c r="W257" s="332"/>
      <c r="Z257" s="334"/>
      <c r="AA257" s="334"/>
      <c r="AB257" s="334"/>
      <c r="AC257" s="334"/>
      <c r="AD257" s="334"/>
      <c r="AE257" s="334"/>
      <c r="AF257" s="334"/>
      <c r="AG257" s="334"/>
      <c r="AH257" s="334"/>
      <c r="AI257" s="334"/>
      <c r="AJ257" s="334"/>
      <c r="AK257" s="334"/>
      <c r="AL257" s="334"/>
      <c r="AM257" s="334"/>
      <c r="AN257" s="334"/>
    </row>
    <row r="259" spans="2:48" ht="11.25" customHeight="1" x14ac:dyDescent="0.15">
      <c r="N259" s="324"/>
      <c r="O259" s="325"/>
      <c r="P259" s="326"/>
      <c r="Q259" s="333" t="s">
        <v>159</v>
      </c>
      <c r="R259" s="333"/>
      <c r="S259" s="333"/>
      <c r="T259" s="333"/>
      <c r="U259" s="324"/>
      <c r="V259" s="325"/>
      <c r="W259" s="326"/>
    </row>
    <row r="260" spans="2:48" ht="11.25" customHeight="1" x14ac:dyDescent="0.15">
      <c r="B260" s="334" t="str">
        <f>E7</f>
        <v/>
      </c>
      <c r="C260" s="334"/>
      <c r="D260" s="334"/>
      <c r="E260" s="334"/>
      <c r="F260" s="334"/>
      <c r="G260" s="334"/>
      <c r="H260" s="334"/>
      <c r="I260" s="334"/>
      <c r="J260" s="334"/>
      <c r="K260" s="334"/>
      <c r="N260" s="327"/>
      <c r="O260" s="328"/>
      <c r="P260" s="329"/>
      <c r="Q260" s="333"/>
      <c r="R260" s="333"/>
      <c r="S260" s="333"/>
      <c r="T260" s="333"/>
      <c r="U260" s="327"/>
      <c r="V260" s="328"/>
      <c r="W260" s="329"/>
      <c r="Z260" s="334" t="str">
        <f>Z7</f>
        <v/>
      </c>
      <c r="AA260" s="334"/>
      <c r="AB260" s="334"/>
      <c r="AC260" s="334"/>
      <c r="AD260" s="334"/>
      <c r="AE260" s="334"/>
      <c r="AF260" s="334"/>
      <c r="AG260" s="334"/>
      <c r="AH260" s="334"/>
      <c r="AI260" s="334"/>
      <c r="AJ260" s="334"/>
      <c r="AK260" s="334"/>
      <c r="AL260" s="334"/>
      <c r="AM260" s="334"/>
      <c r="AN260" s="334"/>
    </row>
    <row r="261" spans="2:48" ht="11.25" customHeight="1" x14ac:dyDescent="0.15">
      <c r="B261" s="334"/>
      <c r="C261" s="334"/>
      <c r="D261" s="334"/>
      <c r="E261" s="334"/>
      <c r="F261" s="334"/>
      <c r="G261" s="334"/>
      <c r="H261" s="334"/>
      <c r="I261" s="334"/>
      <c r="J261" s="334"/>
      <c r="K261" s="334"/>
      <c r="N261" s="327"/>
      <c r="O261" s="328"/>
      <c r="P261" s="329"/>
      <c r="Q261" s="333"/>
      <c r="R261" s="333"/>
      <c r="S261" s="333"/>
      <c r="T261" s="333"/>
      <c r="U261" s="327"/>
      <c r="V261" s="328"/>
      <c r="W261" s="329"/>
      <c r="Z261" s="334"/>
      <c r="AA261" s="334"/>
      <c r="AB261" s="334"/>
      <c r="AC261" s="334"/>
      <c r="AD261" s="334"/>
      <c r="AE261" s="334"/>
      <c r="AF261" s="334"/>
      <c r="AG261" s="334"/>
      <c r="AH261" s="334"/>
      <c r="AI261" s="334"/>
      <c r="AJ261" s="334"/>
      <c r="AK261" s="334"/>
      <c r="AL261" s="334"/>
      <c r="AM261" s="334"/>
      <c r="AN261" s="334"/>
    </row>
    <row r="262" spans="2:48" ht="11.25" customHeight="1" thickBot="1" x14ac:dyDescent="0.2">
      <c r="N262" s="330"/>
      <c r="O262" s="331"/>
      <c r="P262" s="332"/>
      <c r="Q262" s="333"/>
      <c r="R262" s="333"/>
      <c r="S262" s="333"/>
      <c r="T262" s="333"/>
      <c r="U262" s="330"/>
      <c r="V262" s="331"/>
      <c r="W262" s="332"/>
    </row>
    <row r="264" spans="2:48" ht="23.25" customHeight="1" x14ac:dyDescent="0.15">
      <c r="AH264" s="335" t="s">
        <v>175</v>
      </c>
      <c r="AI264" s="335"/>
      <c r="AJ264" s="335"/>
      <c r="AK264" s="335"/>
      <c r="AL264" s="335"/>
      <c r="AM264" s="335"/>
      <c r="AN264" s="335"/>
      <c r="AO264" s="335"/>
      <c r="AP264" s="335"/>
      <c r="AQ264" s="335"/>
      <c r="AR264" s="335"/>
      <c r="AS264" s="335"/>
      <c r="AT264" s="335"/>
      <c r="AU264" s="335"/>
      <c r="AV264" s="335"/>
    </row>
  </sheetData>
  <sheetProtection selectLockedCells="1"/>
  <mergeCells count="308">
    <mergeCell ref="BB1:BD1"/>
    <mergeCell ref="C2:D2"/>
    <mergeCell ref="E2:K2"/>
    <mergeCell ref="L2:R2"/>
    <mergeCell ref="S2:Y2"/>
    <mergeCell ref="Z2:AF2"/>
    <mergeCell ref="AG2:AM2"/>
    <mergeCell ref="AN2:AT2"/>
    <mergeCell ref="E1:Y1"/>
    <mergeCell ref="Z1:AT1"/>
    <mergeCell ref="AU1:AX2"/>
    <mergeCell ref="AY1:AY2"/>
    <mergeCell ref="AZ1:AZ2"/>
    <mergeCell ref="BA1:BA2"/>
    <mergeCell ref="C4:D4"/>
    <mergeCell ref="E4:K4"/>
    <mergeCell ref="L4:R4"/>
    <mergeCell ref="S4:Y4"/>
    <mergeCell ref="Z4:AF4"/>
    <mergeCell ref="AG4:AM4"/>
    <mergeCell ref="AN4:AT4"/>
    <mergeCell ref="C3:D3"/>
    <mergeCell ref="E3:K3"/>
    <mergeCell ref="L3:R3"/>
    <mergeCell ref="S3:Y3"/>
    <mergeCell ref="Z3:AF3"/>
    <mergeCell ref="AG5:AM5"/>
    <mergeCell ref="AN5:AT5"/>
    <mergeCell ref="AU5:AX5"/>
    <mergeCell ref="Z6:AF6"/>
    <mergeCell ref="AG6:AM6"/>
    <mergeCell ref="AN6:AT6"/>
    <mergeCell ref="AU6:AX6"/>
    <mergeCell ref="AG3:AM3"/>
    <mergeCell ref="AN3:AT3"/>
    <mergeCell ref="AU3:AX3"/>
    <mergeCell ref="AU4:AX4"/>
    <mergeCell ref="A10:B10"/>
    <mergeCell ref="D10:AF10"/>
    <mergeCell ref="AH10:AI10"/>
    <mergeCell ref="AJ10:AL10"/>
    <mergeCell ref="AN10:AP10"/>
    <mergeCell ref="AR10:AT10"/>
    <mergeCell ref="AN7:AT7"/>
    <mergeCell ref="AU7:AX7"/>
    <mergeCell ref="A3:A7"/>
    <mergeCell ref="C7:D7"/>
    <mergeCell ref="E7:K7"/>
    <mergeCell ref="L7:R7"/>
    <mergeCell ref="S7:Y7"/>
    <mergeCell ref="Z7:AF7"/>
    <mergeCell ref="AG7:AM7"/>
    <mergeCell ref="C6:D6"/>
    <mergeCell ref="E6:K6"/>
    <mergeCell ref="L6:R6"/>
    <mergeCell ref="S6:Y6"/>
    <mergeCell ref="C5:D5"/>
    <mergeCell ref="E5:K5"/>
    <mergeCell ref="L5:R5"/>
    <mergeCell ref="S5:Y5"/>
    <mergeCell ref="Z5:AF5"/>
    <mergeCell ref="AS12:AV12"/>
    <mergeCell ref="E13:M13"/>
    <mergeCell ref="W13:AE13"/>
    <mergeCell ref="AH13:AJ13"/>
    <mergeCell ref="AK13:AN13"/>
    <mergeCell ref="AO13:AR13"/>
    <mergeCell ref="AS13:AV13"/>
    <mergeCell ref="AU10:AV10"/>
    <mergeCell ref="D11:D12"/>
    <mergeCell ref="E11:M12"/>
    <mergeCell ref="W11:AE12"/>
    <mergeCell ref="AF11:AF12"/>
    <mergeCell ref="AH11:AK11"/>
    <mergeCell ref="AO11:AR11"/>
    <mergeCell ref="AT11:AU11"/>
    <mergeCell ref="AH12:AK12"/>
    <mergeCell ref="AL12:AR12"/>
    <mergeCell ref="O48:P48"/>
    <mergeCell ref="T48:U48"/>
    <mergeCell ref="W48:AE48"/>
    <mergeCell ref="AH48:AL49"/>
    <mergeCell ref="AM48:AQ49"/>
    <mergeCell ref="AR48:AV49"/>
    <mergeCell ref="A45:B45"/>
    <mergeCell ref="D45:R45"/>
    <mergeCell ref="S45:AG45"/>
    <mergeCell ref="AH45:AV45"/>
    <mergeCell ref="A46:B49"/>
    <mergeCell ref="D47:AF47"/>
    <mergeCell ref="AH47:AL47"/>
    <mergeCell ref="AM47:AQ47"/>
    <mergeCell ref="AR47:AV47"/>
    <mergeCell ref="E48:M48"/>
    <mergeCell ref="D54:D55"/>
    <mergeCell ref="E54:M55"/>
    <mergeCell ref="W54:AE55"/>
    <mergeCell ref="AF54:AF55"/>
    <mergeCell ref="AH54:AK54"/>
    <mergeCell ref="AO54:AR54"/>
    <mergeCell ref="C51:AV51"/>
    <mergeCell ref="A53:B53"/>
    <mergeCell ref="D53:AF53"/>
    <mergeCell ref="AH53:AI53"/>
    <mergeCell ref="AJ53:AL53"/>
    <mergeCell ref="AN53:AP53"/>
    <mergeCell ref="AR53:AT53"/>
    <mergeCell ref="AU53:AV53"/>
    <mergeCell ref="AT54:AU54"/>
    <mergeCell ref="AH55:AK55"/>
    <mergeCell ref="AL55:AR55"/>
    <mergeCell ref="AS55:AV55"/>
    <mergeCell ref="E56:M56"/>
    <mergeCell ref="W56:AE56"/>
    <mergeCell ref="AH56:AJ56"/>
    <mergeCell ref="AK56:AN56"/>
    <mergeCell ref="AO56:AR56"/>
    <mergeCell ref="AS56:AV56"/>
    <mergeCell ref="O91:P91"/>
    <mergeCell ref="T91:U91"/>
    <mergeCell ref="W91:AE91"/>
    <mergeCell ref="AH91:AL92"/>
    <mergeCell ref="AM91:AQ92"/>
    <mergeCell ref="AR91:AV92"/>
    <mergeCell ref="A88:B88"/>
    <mergeCell ref="D88:R88"/>
    <mergeCell ref="S88:AG88"/>
    <mergeCell ref="AH88:AV88"/>
    <mergeCell ref="A89:B92"/>
    <mergeCell ref="D90:AF90"/>
    <mergeCell ref="AH90:AL90"/>
    <mergeCell ref="AM90:AQ90"/>
    <mergeCell ref="AR90:AV90"/>
    <mergeCell ref="E91:M91"/>
    <mergeCell ref="D97:D98"/>
    <mergeCell ref="E97:M97"/>
    <mergeCell ref="W97:AE97"/>
    <mergeCell ref="AF97:AF98"/>
    <mergeCell ref="AH97:AK97"/>
    <mergeCell ref="AO97:AR97"/>
    <mergeCell ref="C94:AV94"/>
    <mergeCell ref="A96:B96"/>
    <mergeCell ref="D96:AF96"/>
    <mergeCell ref="AH96:AI96"/>
    <mergeCell ref="AJ96:AL96"/>
    <mergeCell ref="AN96:AP96"/>
    <mergeCell ref="AR96:AT96"/>
    <mergeCell ref="AU96:AV96"/>
    <mergeCell ref="E99:M99"/>
    <mergeCell ref="W99:AE99"/>
    <mergeCell ref="AH99:AJ99"/>
    <mergeCell ref="AK99:AN99"/>
    <mergeCell ref="AO99:AR99"/>
    <mergeCell ref="AS99:AV99"/>
    <mergeCell ref="AT97:AU97"/>
    <mergeCell ref="E98:M98"/>
    <mergeCell ref="W98:AE98"/>
    <mergeCell ref="AH98:AK98"/>
    <mergeCell ref="AL98:AR98"/>
    <mergeCell ref="AS98:AV98"/>
    <mergeCell ref="O134:P134"/>
    <mergeCell ref="T134:U134"/>
    <mergeCell ref="W134:AE134"/>
    <mergeCell ref="AH134:AL135"/>
    <mergeCell ref="AM134:AQ135"/>
    <mergeCell ref="AR134:AV135"/>
    <mergeCell ref="A131:B131"/>
    <mergeCell ref="D131:R131"/>
    <mergeCell ref="S131:AG131"/>
    <mergeCell ref="AH131:AV131"/>
    <mergeCell ref="A132:B135"/>
    <mergeCell ref="D133:AF133"/>
    <mergeCell ref="AH133:AL133"/>
    <mergeCell ref="AM133:AQ133"/>
    <mergeCell ref="AR133:AV133"/>
    <mergeCell ref="E134:M134"/>
    <mergeCell ref="D140:D141"/>
    <mergeCell ref="E140:M140"/>
    <mergeCell ref="W140:AE140"/>
    <mergeCell ref="AF140:AF141"/>
    <mergeCell ref="AH140:AK140"/>
    <mergeCell ref="AO140:AR140"/>
    <mergeCell ref="C137:AV137"/>
    <mergeCell ref="A139:B139"/>
    <mergeCell ref="D139:AF139"/>
    <mergeCell ref="AH139:AI139"/>
    <mergeCell ref="AJ139:AL139"/>
    <mergeCell ref="AN139:AP139"/>
    <mergeCell ref="AR139:AT139"/>
    <mergeCell ref="AU139:AV139"/>
    <mergeCell ref="E142:M142"/>
    <mergeCell ref="W142:AE142"/>
    <mergeCell ref="AH142:AJ142"/>
    <mergeCell ref="AK142:AN142"/>
    <mergeCell ref="AO142:AR142"/>
    <mergeCell ref="AS142:AV142"/>
    <mergeCell ref="AT140:AU140"/>
    <mergeCell ref="E141:M141"/>
    <mergeCell ref="W141:AE141"/>
    <mergeCell ref="AH141:AK141"/>
    <mergeCell ref="AL141:AR141"/>
    <mergeCell ref="AS141:AV141"/>
    <mergeCell ref="O177:P177"/>
    <mergeCell ref="T177:U177"/>
    <mergeCell ref="W177:AE177"/>
    <mergeCell ref="AH177:AL178"/>
    <mergeCell ref="AM177:AQ178"/>
    <mergeCell ref="AR177:AV178"/>
    <mergeCell ref="A174:B174"/>
    <mergeCell ref="D174:R174"/>
    <mergeCell ref="S174:AG174"/>
    <mergeCell ref="AH174:AV174"/>
    <mergeCell ref="A175:B178"/>
    <mergeCell ref="D176:AF176"/>
    <mergeCell ref="AH176:AL176"/>
    <mergeCell ref="AM176:AQ176"/>
    <mergeCell ref="AR176:AV176"/>
    <mergeCell ref="E177:M177"/>
    <mergeCell ref="D183:D184"/>
    <mergeCell ref="E183:M184"/>
    <mergeCell ref="W183:AE184"/>
    <mergeCell ref="AF183:AF184"/>
    <mergeCell ref="AH183:AK183"/>
    <mergeCell ref="AO183:AR183"/>
    <mergeCell ref="C180:AV180"/>
    <mergeCell ref="A182:B182"/>
    <mergeCell ref="D182:AF182"/>
    <mergeCell ref="AH182:AI182"/>
    <mergeCell ref="AJ182:AL182"/>
    <mergeCell ref="AN182:AP182"/>
    <mergeCell ref="AR182:AT182"/>
    <mergeCell ref="AU182:AV182"/>
    <mergeCell ref="AT183:AU183"/>
    <mergeCell ref="AH184:AK184"/>
    <mergeCell ref="AL184:AR184"/>
    <mergeCell ref="AS184:AV184"/>
    <mergeCell ref="E185:M185"/>
    <mergeCell ref="W185:AE185"/>
    <mergeCell ref="AH185:AJ185"/>
    <mergeCell ref="AK185:AN185"/>
    <mergeCell ref="AO185:AR185"/>
    <mergeCell ref="AS185:AV185"/>
    <mergeCell ref="O220:P220"/>
    <mergeCell ref="T220:U220"/>
    <mergeCell ref="W220:AE220"/>
    <mergeCell ref="AH220:AL221"/>
    <mergeCell ref="AM220:AQ221"/>
    <mergeCell ref="AR220:AV221"/>
    <mergeCell ref="A217:B217"/>
    <mergeCell ref="D217:R217"/>
    <mergeCell ref="S217:AG217"/>
    <mergeCell ref="AH217:AV217"/>
    <mergeCell ref="A218:B221"/>
    <mergeCell ref="D219:AF219"/>
    <mergeCell ref="AH219:AL219"/>
    <mergeCell ref="AM219:AQ219"/>
    <mergeCell ref="AR219:AV219"/>
    <mergeCell ref="E220:M220"/>
    <mergeCell ref="A226:AO226"/>
    <mergeCell ref="A227:AO227"/>
    <mergeCell ref="AP227:AV227"/>
    <mergeCell ref="B228:AO228"/>
    <mergeCell ref="AP228:AV233"/>
    <mergeCell ref="B230:AO230"/>
    <mergeCell ref="B232:AO232"/>
    <mergeCell ref="C223:AV223"/>
    <mergeCell ref="AD225:AG225"/>
    <mergeCell ref="AH225:AJ225"/>
    <mergeCell ref="AK225:AL225"/>
    <mergeCell ref="AM225:AO225"/>
    <mergeCell ref="AP225:AQ225"/>
    <mergeCell ref="AR225:AT225"/>
    <mergeCell ref="AU225:AV225"/>
    <mergeCell ref="B235:K236"/>
    <mergeCell ref="Z235:AN236"/>
    <mergeCell ref="M236:P236"/>
    <mergeCell ref="R236:S236"/>
    <mergeCell ref="U236:X236"/>
    <mergeCell ref="N239:P242"/>
    <mergeCell ref="Q239:T242"/>
    <mergeCell ref="U239:W242"/>
    <mergeCell ref="B240:K241"/>
    <mergeCell ref="Z240:AN241"/>
    <mergeCell ref="N244:P247"/>
    <mergeCell ref="Q244:T247"/>
    <mergeCell ref="U244:W247"/>
    <mergeCell ref="B245:K246"/>
    <mergeCell ref="Z245:AN246"/>
    <mergeCell ref="B249:K250"/>
    <mergeCell ref="N249:P252"/>
    <mergeCell ref="Q249:T252"/>
    <mergeCell ref="U249:W252"/>
    <mergeCell ref="Z249:AN250"/>
    <mergeCell ref="N259:P262"/>
    <mergeCell ref="Q259:T262"/>
    <mergeCell ref="U259:W262"/>
    <mergeCell ref="B260:K261"/>
    <mergeCell ref="Z260:AN261"/>
    <mergeCell ref="AH264:AV264"/>
    <mergeCell ref="B251:K252"/>
    <mergeCell ref="Z251:AN252"/>
    <mergeCell ref="B254:K255"/>
    <mergeCell ref="N254:P257"/>
    <mergeCell ref="Q254:T257"/>
    <mergeCell ref="U254:W257"/>
    <mergeCell ref="Z254:AN255"/>
    <mergeCell ref="B256:K257"/>
    <mergeCell ref="Z256:AN257"/>
  </mergeCells>
  <phoneticPr fontId="2"/>
  <pageMargins left="0.19652777777777777" right="0.19652777777777777" top="0.19652777777777777" bottom="0.19652777777777777" header="0.51180555555555551" footer="0.51180555555555551"/>
  <pageSetup paperSize="9" scale="91" firstPageNumber="4294963191" orientation="landscape" horizontalDpi="300" verticalDpi="300" r:id="rId1"/>
  <headerFooter alignWithMargins="0"/>
  <rowBreaks count="5" manualBreakCount="5">
    <brk id="51" max="16383" man="1"/>
    <brk id="94" max="16383" man="1"/>
    <brk id="137" max="16383" man="1"/>
    <brk id="180" max="16383" man="1"/>
    <brk id="22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5AA1-F932-456B-A25E-0E0371871828}">
  <sheetPr codeName="Sheet49">
    <tabColor indexed="8"/>
  </sheetPr>
  <dimension ref="A1:Q76"/>
  <sheetViews>
    <sheetView workbookViewId="0"/>
  </sheetViews>
  <sheetFormatPr defaultRowHeight="13.5" x14ac:dyDescent="0.15"/>
  <cols>
    <col min="1" max="1" width="2.54296875" style="217" bestFit="1" customWidth="1"/>
    <col min="2" max="2" width="2.7265625" style="217" bestFit="1" customWidth="1"/>
    <col min="3" max="3" width="4.1796875" style="217" bestFit="1" customWidth="1"/>
    <col min="4" max="4" width="7.90625" style="217" bestFit="1" customWidth="1"/>
    <col min="5" max="11" width="8.7265625" style="217"/>
    <col min="12" max="12" width="7.36328125" style="217" bestFit="1" customWidth="1"/>
    <col min="13" max="256" width="8.7265625" style="217"/>
    <col min="257" max="257" width="2.54296875" style="217" bestFit="1" customWidth="1"/>
    <col min="258" max="258" width="2.7265625" style="217" bestFit="1" customWidth="1"/>
    <col min="259" max="259" width="4.1796875" style="217" bestFit="1" customWidth="1"/>
    <col min="260" max="260" width="7.90625" style="217" bestFit="1" customWidth="1"/>
    <col min="261" max="267" width="8.7265625" style="217"/>
    <col min="268" max="268" width="7.36328125" style="217" bestFit="1" customWidth="1"/>
    <col min="269" max="512" width="8.7265625" style="217"/>
    <col min="513" max="513" width="2.54296875" style="217" bestFit="1" customWidth="1"/>
    <col min="514" max="514" width="2.7265625" style="217" bestFit="1" customWidth="1"/>
    <col min="515" max="515" width="4.1796875" style="217" bestFit="1" customWidth="1"/>
    <col min="516" max="516" width="7.90625" style="217" bestFit="1" customWidth="1"/>
    <col min="517" max="523" width="8.7265625" style="217"/>
    <col min="524" max="524" width="7.36328125" style="217" bestFit="1" customWidth="1"/>
    <col min="525" max="768" width="8.7265625" style="217"/>
    <col min="769" max="769" width="2.54296875" style="217" bestFit="1" customWidth="1"/>
    <col min="770" max="770" width="2.7265625" style="217" bestFit="1" customWidth="1"/>
    <col min="771" max="771" width="4.1796875" style="217" bestFit="1" customWidth="1"/>
    <col min="772" max="772" width="7.90625" style="217" bestFit="1" customWidth="1"/>
    <col min="773" max="779" width="8.7265625" style="217"/>
    <col min="780" max="780" width="7.36328125" style="217" bestFit="1" customWidth="1"/>
    <col min="781" max="1024" width="8.7265625" style="217"/>
    <col min="1025" max="1025" width="2.54296875" style="217" bestFit="1" customWidth="1"/>
    <col min="1026" max="1026" width="2.7265625" style="217" bestFit="1" customWidth="1"/>
    <col min="1027" max="1027" width="4.1796875" style="217" bestFit="1" customWidth="1"/>
    <col min="1028" max="1028" width="7.90625" style="217" bestFit="1" customWidth="1"/>
    <col min="1029" max="1035" width="8.7265625" style="217"/>
    <col min="1036" max="1036" width="7.36328125" style="217" bestFit="1" customWidth="1"/>
    <col min="1037" max="1280" width="8.7265625" style="217"/>
    <col min="1281" max="1281" width="2.54296875" style="217" bestFit="1" customWidth="1"/>
    <col min="1282" max="1282" width="2.7265625" style="217" bestFit="1" customWidth="1"/>
    <col min="1283" max="1283" width="4.1796875" style="217" bestFit="1" customWidth="1"/>
    <col min="1284" max="1284" width="7.90625" style="217" bestFit="1" customWidth="1"/>
    <col min="1285" max="1291" width="8.7265625" style="217"/>
    <col min="1292" max="1292" width="7.36328125" style="217" bestFit="1" customWidth="1"/>
    <col min="1293" max="1536" width="8.7265625" style="217"/>
    <col min="1537" max="1537" width="2.54296875" style="217" bestFit="1" customWidth="1"/>
    <col min="1538" max="1538" width="2.7265625" style="217" bestFit="1" customWidth="1"/>
    <col min="1539" max="1539" width="4.1796875" style="217" bestFit="1" customWidth="1"/>
    <col min="1540" max="1540" width="7.90625" style="217" bestFit="1" customWidth="1"/>
    <col min="1541" max="1547" width="8.7265625" style="217"/>
    <col min="1548" max="1548" width="7.36328125" style="217" bestFit="1" customWidth="1"/>
    <col min="1549" max="1792" width="8.7265625" style="217"/>
    <col min="1793" max="1793" width="2.54296875" style="217" bestFit="1" customWidth="1"/>
    <col min="1794" max="1794" width="2.7265625" style="217" bestFit="1" customWidth="1"/>
    <col min="1795" max="1795" width="4.1796875" style="217" bestFit="1" customWidth="1"/>
    <col min="1796" max="1796" width="7.90625" style="217" bestFit="1" customWidth="1"/>
    <col min="1797" max="1803" width="8.7265625" style="217"/>
    <col min="1804" max="1804" width="7.36328125" style="217" bestFit="1" customWidth="1"/>
    <col min="1805" max="2048" width="8.7265625" style="217"/>
    <col min="2049" max="2049" width="2.54296875" style="217" bestFit="1" customWidth="1"/>
    <col min="2050" max="2050" width="2.7265625" style="217" bestFit="1" customWidth="1"/>
    <col min="2051" max="2051" width="4.1796875" style="217" bestFit="1" customWidth="1"/>
    <col min="2052" max="2052" width="7.90625" style="217" bestFit="1" customWidth="1"/>
    <col min="2053" max="2059" width="8.7265625" style="217"/>
    <col min="2060" max="2060" width="7.36328125" style="217" bestFit="1" customWidth="1"/>
    <col min="2061" max="2304" width="8.7265625" style="217"/>
    <col min="2305" max="2305" width="2.54296875" style="217" bestFit="1" customWidth="1"/>
    <col min="2306" max="2306" width="2.7265625" style="217" bestFit="1" customWidth="1"/>
    <col min="2307" max="2307" width="4.1796875" style="217" bestFit="1" customWidth="1"/>
    <col min="2308" max="2308" width="7.90625" style="217" bestFit="1" customWidth="1"/>
    <col min="2309" max="2315" width="8.7265625" style="217"/>
    <col min="2316" max="2316" width="7.36328125" style="217" bestFit="1" customWidth="1"/>
    <col min="2317" max="2560" width="8.7265625" style="217"/>
    <col min="2561" max="2561" width="2.54296875" style="217" bestFit="1" customWidth="1"/>
    <col min="2562" max="2562" width="2.7265625" style="217" bestFit="1" customWidth="1"/>
    <col min="2563" max="2563" width="4.1796875" style="217" bestFit="1" customWidth="1"/>
    <col min="2564" max="2564" width="7.90625" style="217" bestFit="1" customWidth="1"/>
    <col min="2565" max="2571" width="8.7265625" style="217"/>
    <col min="2572" max="2572" width="7.36328125" style="217" bestFit="1" customWidth="1"/>
    <col min="2573" max="2816" width="8.7265625" style="217"/>
    <col min="2817" max="2817" width="2.54296875" style="217" bestFit="1" customWidth="1"/>
    <col min="2818" max="2818" width="2.7265625" style="217" bestFit="1" customWidth="1"/>
    <col min="2819" max="2819" width="4.1796875" style="217" bestFit="1" customWidth="1"/>
    <col min="2820" max="2820" width="7.90625" style="217" bestFit="1" customWidth="1"/>
    <col min="2821" max="2827" width="8.7265625" style="217"/>
    <col min="2828" max="2828" width="7.36328125" style="217" bestFit="1" customWidth="1"/>
    <col min="2829" max="3072" width="8.7265625" style="217"/>
    <col min="3073" max="3073" width="2.54296875" style="217" bestFit="1" customWidth="1"/>
    <col min="3074" max="3074" width="2.7265625" style="217" bestFit="1" customWidth="1"/>
    <col min="3075" max="3075" width="4.1796875" style="217" bestFit="1" customWidth="1"/>
    <col min="3076" max="3076" width="7.90625" style="217" bestFit="1" customWidth="1"/>
    <col min="3077" max="3083" width="8.7265625" style="217"/>
    <col min="3084" max="3084" width="7.36328125" style="217" bestFit="1" customWidth="1"/>
    <col min="3085" max="3328" width="8.7265625" style="217"/>
    <col min="3329" max="3329" width="2.54296875" style="217" bestFit="1" customWidth="1"/>
    <col min="3330" max="3330" width="2.7265625" style="217" bestFit="1" customWidth="1"/>
    <col min="3331" max="3331" width="4.1796875" style="217" bestFit="1" customWidth="1"/>
    <col min="3332" max="3332" width="7.90625" style="217" bestFit="1" customWidth="1"/>
    <col min="3333" max="3339" width="8.7265625" style="217"/>
    <col min="3340" max="3340" width="7.36328125" style="217" bestFit="1" customWidth="1"/>
    <col min="3341" max="3584" width="8.7265625" style="217"/>
    <col min="3585" max="3585" width="2.54296875" style="217" bestFit="1" customWidth="1"/>
    <col min="3586" max="3586" width="2.7265625" style="217" bestFit="1" customWidth="1"/>
    <col min="3587" max="3587" width="4.1796875" style="217" bestFit="1" customWidth="1"/>
    <col min="3588" max="3588" width="7.90625" style="217" bestFit="1" customWidth="1"/>
    <col min="3589" max="3595" width="8.7265625" style="217"/>
    <col min="3596" max="3596" width="7.36328125" style="217" bestFit="1" customWidth="1"/>
    <col min="3597" max="3840" width="8.7265625" style="217"/>
    <col min="3841" max="3841" width="2.54296875" style="217" bestFit="1" customWidth="1"/>
    <col min="3842" max="3842" width="2.7265625" style="217" bestFit="1" customWidth="1"/>
    <col min="3843" max="3843" width="4.1796875" style="217" bestFit="1" customWidth="1"/>
    <col min="3844" max="3844" width="7.90625" style="217" bestFit="1" customWidth="1"/>
    <col min="3845" max="3851" width="8.7265625" style="217"/>
    <col min="3852" max="3852" width="7.36328125" style="217" bestFit="1" customWidth="1"/>
    <col min="3853" max="4096" width="8.7265625" style="217"/>
    <col min="4097" max="4097" width="2.54296875" style="217" bestFit="1" customWidth="1"/>
    <col min="4098" max="4098" width="2.7265625" style="217" bestFit="1" customWidth="1"/>
    <col min="4099" max="4099" width="4.1796875" style="217" bestFit="1" customWidth="1"/>
    <col min="4100" max="4100" width="7.90625" style="217" bestFit="1" customWidth="1"/>
    <col min="4101" max="4107" width="8.7265625" style="217"/>
    <col min="4108" max="4108" width="7.36328125" style="217" bestFit="1" customWidth="1"/>
    <col min="4109" max="4352" width="8.7265625" style="217"/>
    <col min="4353" max="4353" width="2.54296875" style="217" bestFit="1" customWidth="1"/>
    <col min="4354" max="4354" width="2.7265625" style="217" bestFit="1" customWidth="1"/>
    <col min="4355" max="4355" width="4.1796875" style="217" bestFit="1" customWidth="1"/>
    <col min="4356" max="4356" width="7.90625" style="217" bestFit="1" customWidth="1"/>
    <col min="4357" max="4363" width="8.7265625" style="217"/>
    <col min="4364" max="4364" width="7.36328125" style="217" bestFit="1" customWidth="1"/>
    <col min="4365" max="4608" width="8.7265625" style="217"/>
    <col min="4609" max="4609" width="2.54296875" style="217" bestFit="1" customWidth="1"/>
    <col min="4610" max="4610" width="2.7265625" style="217" bestFit="1" customWidth="1"/>
    <col min="4611" max="4611" width="4.1796875" style="217" bestFit="1" customWidth="1"/>
    <col min="4612" max="4612" width="7.90625" style="217" bestFit="1" customWidth="1"/>
    <col min="4613" max="4619" width="8.7265625" style="217"/>
    <col min="4620" max="4620" width="7.36328125" style="217" bestFit="1" customWidth="1"/>
    <col min="4621" max="4864" width="8.7265625" style="217"/>
    <col min="4865" max="4865" width="2.54296875" style="217" bestFit="1" customWidth="1"/>
    <col min="4866" max="4866" width="2.7265625" style="217" bestFit="1" customWidth="1"/>
    <col min="4867" max="4867" width="4.1796875" style="217" bestFit="1" customWidth="1"/>
    <col min="4868" max="4868" width="7.90625" style="217" bestFit="1" customWidth="1"/>
    <col min="4869" max="4875" width="8.7265625" style="217"/>
    <col min="4876" max="4876" width="7.36328125" style="217" bestFit="1" customWidth="1"/>
    <col min="4877" max="5120" width="8.7265625" style="217"/>
    <col min="5121" max="5121" width="2.54296875" style="217" bestFit="1" customWidth="1"/>
    <col min="5122" max="5122" width="2.7265625" style="217" bestFit="1" customWidth="1"/>
    <col min="5123" max="5123" width="4.1796875" style="217" bestFit="1" customWidth="1"/>
    <col min="5124" max="5124" width="7.90625" style="217" bestFit="1" customWidth="1"/>
    <col min="5125" max="5131" width="8.7265625" style="217"/>
    <col min="5132" max="5132" width="7.36328125" style="217" bestFit="1" customWidth="1"/>
    <col min="5133" max="5376" width="8.7265625" style="217"/>
    <col min="5377" max="5377" width="2.54296875" style="217" bestFit="1" customWidth="1"/>
    <col min="5378" max="5378" width="2.7265625" style="217" bestFit="1" customWidth="1"/>
    <col min="5379" max="5379" width="4.1796875" style="217" bestFit="1" customWidth="1"/>
    <col min="5380" max="5380" width="7.90625" style="217" bestFit="1" customWidth="1"/>
    <col min="5381" max="5387" width="8.7265625" style="217"/>
    <col min="5388" max="5388" width="7.36328125" style="217" bestFit="1" customWidth="1"/>
    <col min="5389" max="5632" width="8.7265625" style="217"/>
    <col min="5633" max="5633" width="2.54296875" style="217" bestFit="1" customWidth="1"/>
    <col min="5634" max="5634" width="2.7265625" style="217" bestFit="1" customWidth="1"/>
    <col min="5635" max="5635" width="4.1796875" style="217" bestFit="1" customWidth="1"/>
    <col min="5636" max="5636" width="7.90625" style="217" bestFit="1" customWidth="1"/>
    <col min="5637" max="5643" width="8.7265625" style="217"/>
    <col min="5644" max="5644" width="7.36328125" style="217" bestFit="1" customWidth="1"/>
    <col min="5645" max="5888" width="8.7265625" style="217"/>
    <col min="5889" max="5889" width="2.54296875" style="217" bestFit="1" customWidth="1"/>
    <col min="5890" max="5890" width="2.7265625" style="217" bestFit="1" customWidth="1"/>
    <col min="5891" max="5891" width="4.1796875" style="217" bestFit="1" customWidth="1"/>
    <col min="5892" max="5892" width="7.90625" style="217" bestFit="1" customWidth="1"/>
    <col min="5893" max="5899" width="8.7265625" style="217"/>
    <col min="5900" max="5900" width="7.36328125" style="217" bestFit="1" customWidth="1"/>
    <col min="5901" max="6144" width="8.7265625" style="217"/>
    <col min="6145" max="6145" width="2.54296875" style="217" bestFit="1" customWidth="1"/>
    <col min="6146" max="6146" width="2.7265625" style="217" bestFit="1" customWidth="1"/>
    <col min="6147" max="6147" width="4.1796875" style="217" bestFit="1" customWidth="1"/>
    <col min="6148" max="6148" width="7.90625" style="217" bestFit="1" customWidth="1"/>
    <col min="6149" max="6155" width="8.7265625" style="217"/>
    <col min="6156" max="6156" width="7.36328125" style="217" bestFit="1" customWidth="1"/>
    <col min="6157" max="6400" width="8.7265625" style="217"/>
    <col min="6401" max="6401" width="2.54296875" style="217" bestFit="1" customWidth="1"/>
    <col min="6402" max="6402" width="2.7265625" style="217" bestFit="1" customWidth="1"/>
    <col min="6403" max="6403" width="4.1796875" style="217" bestFit="1" customWidth="1"/>
    <col min="6404" max="6404" width="7.90625" style="217" bestFit="1" customWidth="1"/>
    <col min="6405" max="6411" width="8.7265625" style="217"/>
    <col min="6412" max="6412" width="7.36328125" style="217" bestFit="1" customWidth="1"/>
    <col min="6413" max="6656" width="8.7265625" style="217"/>
    <col min="6657" max="6657" width="2.54296875" style="217" bestFit="1" customWidth="1"/>
    <col min="6658" max="6658" width="2.7265625" style="217" bestFit="1" customWidth="1"/>
    <col min="6659" max="6659" width="4.1796875" style="217" bestFit="1" customWidth="1"/>
    <col min="6660" max="6660" width="7.90625" style="217" bestFit="1" customWidth="1"/>
    <col min="6661" max="6667" width="8.7265625" style="217"/>
    <col min="6668" max="6668" width="7.36328125" style="217" bestFit="1" customWidth="1"/>
    <col min="6669" max="6912" width="8.7265625" style="217"/>
    <col min="6913" max="6913" width="2.54296875" style="217" bestFit="1" customWidth="1"/>
    <col min="6914" max="6914" width="2.7265625" style="217" bestFit="1" customWidth="1"/>
    <col min="6915" max="6915" width="4.1796875" style="217" bestFit="1" customWidth="1"/>
    <col min="6916" max="6916" width="7.90625" style="217" bestFit="1" customWidth="1"/>
    <col min="6917" max="6923" width="8.7265625" style="217"/>
    <col min="6924" max="6924" width="7.36328125" style="217" bestFit="1" customWidth="1"/>
    <col min="6925" max="7168" width="8.7265625" style="217"/>
    <col min="7169" max="7169" width="2.54296875" style="217" bestFit="1" customWidth="1"/>
    <col min="7170" max="7170" width="2.7265625" style="217" bestFit="1" customWidth="1"/>
    <col min="7171" max="7171" width="4.1796875" style="217" bestFit="1" customWidth="1"/>
    <col min="7172" max="7172" width="7.90625" style="217" bestFit="1" customWidth="1"/>
    <col min="7173" max="7179" width="8.7265625" style="217"/>
    <col min="7180" max="7180" width="7.36328125" style="217" bestFit="1" customWidth="1"/>
    <col min="7181" max="7424" width="8.7265625" style="217"/>
    <col min="7425" max="7425" width="2.54296875" style="217" bestFit="1" customWidth="1"/>
    <col min="7426" max="7426" width="2.7265625" style="217" bestFit="1" customWidth="1"/>
    <col min="7427" max="7427" width="4.1796875" style="217" bestFit="1" customWidth="1"/>
    <col min="7428" max="7428" width="7.90625" style="217" bestFit="1" customWidth="1"/>
    <col min="7429" max="7435" width="8.7265625" style="217"/>
    <col min="7436" max="7436" width="7.36328125" style="217" bestFit="1" customWidth="1"/>
    <col min="7437" max="7680" width="8.7265625" style="217"/>
    <col min="7681" max="7681" width="2.54296875" style="217" bestFit="1" customWidth="1"/>
    <col min="7682" max="7682" width="2.7265625" style="217" bestFit="1" customWidth="1"/>
    <col min="7683" max="7683" width="4.1796875" style="217" bestFit="1" customWidth="1"/>
    <col min="7684" max="7684" width="7.90625" style="217" bestFit="1" customWidth="1"/>
    <col min="7685" max="7691" width="8.7265625" style="217"/>
    <col min="7692" max="7692" width="7.36328125" style="217" bestFit="1" customWidth="1"/>
    <col min="7693" max="7936" width="8.7265625" style="217"/>
    <col min="7937" max="7937" width="2.54296875" style="217" bestFit="1" customWidth="1"/>
    <col min="7938" max="7938" width="2.7265625" style="217" bestFit="1" customWidth="1"/>
    <col min="7939" max="7939" width="4.1796875" style="217" bestFit="1" customWidth="1"/>
    <col min="7940" max="7940" width="7.90625" style="217" bestFit="1" customWidth="1"/>
    <col min="7941" max="7947" width="8.7265625" style="217"/>
    <col min="7948" max="7948" width="7.36328125" style="217" bestFit="1" customWidth="1"/>
    <col min="7949" max="8192" width="8.7265625" style="217"/>
    <col min="8193" max="8193" width="2.54296875" style="217" bestFit="1" customWidth="1"/>
    <col min="8194" max="8194" width="2.7265625" style="217" bestFit="1" customWidth="1"/>
    <col min="8195" max="8195" width="4.1796875" style="217" bestFit="1" customWidth="1"/>
    <col min="8196" max="8196" width="7.90625" style="217" bestFit="1" customWidth="1"/>
    <col min="8197" max="8203" width="8.7265625" style="217"/>
    <col min="8204" max="8204" width="7.36328125" style="217" bestFit="1" customWidth="1"/>
    <col min="8205" max="8448" width="8.7265625" style="217"/>
    <col min="8449" max="8449" width="2.54296875" style="217" bestFit="1" customWidth="1"/>
    <col min="8450" max="8450" width="2.7265625" style="217" bestFit="1" customWidth="1"/>
    <col min="8451" max="8451" width="4.1796875" style="217" bestFit="1" customWidth="1"/>
    <col min="8452" max="8452" width="7.90625" style="217" bestFit="1" customWidth="1"/>
    <col min="8453" max="8459" width="8.7265625" style="217"/>
    <col min="8460" max="8460" width="7.36328125" style="217" bestFit="1" customWidth="1"/>
    <col min="8461" max="8704" width="8.7265625" style="217"/>
    <col min="8705" max="8705" width="2.54296875" style="217" bestFit="1" customWidth="1"/>
    <col min="8706" max="8706" width="2.7265625" style="217" bestFit="1" customWidth="1"/>
    <col min="8707" max="8707" width="4.1796875" style="217" bestFit="1" customWidth="1"/>
    <col min="8708" max="8708" width="7.90625" style="217" bestFit="1" customWidth="1"/>
    <col min="8709" max="8715" width="8.7265625" style="217"/>
    <col min="8716" max="8716" width="7.36328125" style="217" bestFit="1" customWidth="1"/>
    <col min="8717" max="8960" width="8.7265625" style="217"/>
    <col min="8961" max="8961" width="2.54296875" style="217" bestFit="1" customWidth="1"/>
    <col min="8962" max="8962" width="2.7265625" style="217" bestFit="1" customWidth="1"/>
    <col min="8963" max="8963" width="4.1796875" style="217" bestFit="1" customWidth="1"/>
    <col min="8964" max="8964" width="7.90625" style="217" bestFit="1" customWidth="1"/>
    <col min="8965" max="8971" width="8.7265625" style="217"/>
    <col min="8972" max="8972" width="7.36328125" style="217" bestFit="1" customWidth="1"/>
    <col min="8973" max="9216" width="8.7265625" style="217"/>
    <col min="9217" max="9217" width="2.54296875" style="217" bestFit="1" customWidth="1"/>
    <col min="9218" max="9218" width="2.7265625" style="217" bestFit="1" customWidth="1"/>
    <col min="9219" max="9219" width="4.1796875" style="217" bestFit="1" customWidth="1"/>
    <col min="9220" max="9220" width="7.90625" style="217" bestFit="1" customWidth="1"/>
    <col min="9221" max="9227" width="8.7265625" style="217"/>
    <col min="9228" max="9228" width="7.36328125" style="217" bestFit="1" customWidth="1"/>
    <col min="9229" max="9472" width="8.7265625" style="217"/>
    <col min="9473" max="9473" width="2.54296875" style="217" bestFit="1" customWidth="1"/>
    <col min="9474" max="9474" width="2.7265625" style="217" bestFit="1" customWidth="1"/>
    <col min="9475" max="9475" width="4.1796875" style="217" bestFit="1" customWidth="1"/>
    <col min="9476" max="9476" width="7.90625" style="217" bestFit="1" customWidth="1"/>
    <col min="9477" max="9483" width="8.7265625" style="217"/>
    <col min="9484" max="9484" width="7.36328125" style="217" bestFit="1" customWidth="1"/>
    <col min="9485" max="9728" width="8.7265625" style="217"/>
    <col min="9729" max="9729" width="2.54296875" style="217" bestFit="1" customWidth="1"/>
    <col min="9730" max="9730" width="2.7265625" style="217" bestFit="1" customWidth="1"/>
    <col min="9731" max="9731" width="4.1796875" style="217" bestFit="1" customWidth="1"/>
    <col min="9732" max="9732" width="7.90625" style="217" bestFit="1" customWidth="1"/>
    <col min="9733" max="9739" width="8.7265625" style="217"/>
    <col min="9740" max="9740" width="7.36328125" style="217" bestFit="1" customWidth="1"/>
    <col min="9741" max="9984" width="8.7265625" style="217"/>
    <col min="9985" max="9985" width="2.54296875" style="217" bestFit="1" customWidth="1"/>
    <col min="9986" max="9986" width="2.7265625" style="217" bestFit="1" customWidth="1"/>
    <col min="9987" max="9987" width="4.1796875" style="217" bestFit="1" customWidth="1"/>
    <col min="9988" max="9988" width="7.90625" style="217" bestFit="1" customWidth="1"/>
    <col min="9989" max="9995" width="8.7265625" style="217"/>
    <col min="9996" max="9996" width="7.36328125" style="217" bestFit="1" customWidth="1"/>
    <col min="9997" max="10240" width="8.7265625" style="217"/>
    <col min="10241" max="10241" width="2.54296875" style="217" bestFit="1" customWidth="1"/>
    <col min="10242" max="10242" width="2.7265625" style="217" bestFit="1" customWidth="1"/>
    <col min="10243" max="10243" width="4.1796875" style="217" bestFit="1" customWidth="1"/>
    <col min="10244" max="10244" width="7.90625" style="217" bestFit="1" customWidth="1"/>
    <col min="10245" max="10251" width="8.7265625" style="217"/>
    <col min="10252" max="10252" width="7.36328125" style="217" bestFit="1" customWidth="1"/>
    <col min="10253" max="10496" width="8.7265625" style="217"/>
    <col min="10497" max="10497" width="2.54296875" style="217" bestFit="1" customWidth="1"/>
    <col min="10498" max="10498" width="2.7265625" style="217" bestFit="1" customWidth="1"/>
    <col min="10499" max="10499" width="4.1796875" style="217" bestFit="1" customWidth="1"/>
    <col min="10500" max="10500" width="7.90625" style="217" bestFit="1" customWidth="1"/>
    <col min="10501" max="10507" width="8.7265625" style="217"/>
    <col min="10508" max="10508" width="7.36328125" style="217" bestFit="1" customWidth="1"/>
    <col min="10509" max="10752" width="8.7265625" style="217"/>
    <col min="10753" max="10753" width="2.54296875" style="217" bestFit="1" customWidth="1"/>
    <col min="10754" max="10754" width="2.7265625" style="217" bestFit="1" customWidth="1"/>
    <col min="10755" max="10755" width="4.1796875" style="217" bestFit="1" customWidth="1"/>
    <col min="10756" max="10756" width="7.90625" style="217" bestFit="1" customWidth="1"/>
    <col min="10757" max="10763" width="8.7265625" style="217"/>
    <col min="10764" max="10764" width="7.36328125" style="217" bestFit="1" customWidth="1"/>
    <col min="10765" max="11008" width="8.7265625" style="217"/>
    <col min="11009" max="11009" width="2.54296875" style="217" bestFit="1" customWidth="1"/>
    <col min="11010" max="11010" width="2.7265625" style="217" bestFit="1" customWidth="1"/>
    <col min="11011" max="11011" width="4.1796875" style="217" bestFit="1" customWidth="1"/>
    <col min="11012" max="11012" width="7.90625" style="217" bestFit="1" customWidth="1"/>
    <col min="11013" max="11019" width="8.7265625" style="217"/>
    <col min="11020" max="11020" width="7.36328125" style="217" bestFit="1" customWidth="1"/>
    <col min="11021" max="11264" width="8.7265625" style="217"/>
    <col min="11265" max="11265" width="2.54296875" style="217" bestFit="1" customWidth="1"/>
    <col min="11266" max="11266" width="2.7265625" style="217" bestFit="1" customWidth="1"/>
    <col min="11267" max="11267" width="4.1796875" style="217" bestFit="1" customWidth="1"/>
    <col min="11268" max="11268" width="7.90625" style="217" bestFit="1" customWidth="1"/>
    <col min="11269" max="11275" width="8.7265625" style="217"/>
    <col min="11276" max="11276" width="7.36328125" style="217" bestFit="1" customWidth="1"/>
    <col min="11277" max="11520" width="8.7265625" style="217"/>
    <col min="11521" max="11521" width="2.54296875" style="217" bestFit="1" customWidth="1"/>
    <col min="11522" max="11522" width="2.7265625" style="217" bestFit="1" customWidth="1"/>
    <col min="11523" max="11523" width="4.1796875" style="217" bestFit="1" customWidth="1"/>
    <col min="11524" max="11524" width="7.90625" style="217" bestFit="1" customWidth="1"/>
    <col min="11525" max="11531" width="8.7265625" style="217"/>
    <col min="11532" max="11532" width="7.36328125" style="217" bestFit="1" customWidth="1"/>
    <col min="11533" max="11776" width="8.7265625" style="217"/>
    <col min="11777" max="11777" width="2.54296875" style="217" bestFit="1" customWidth="1"/>
    <col min="11778" max="11778" width="2.7265625" style="217" bestFit="1" customWidth="1"/>
    <col min="11779" max="11779" width="4.1796875" style="217" bestFit="1" customWidth="1"/>
    <col min="11780" max="11780" width="7.90625" style="217" bestFit="1" customWidth="1"/>
    <col min="11781" max="11787" width="8.7265625" style="217"/>
    <col min="11788" max="11788" width="7.36328125" style="217" bestFit="1" customWidth="1"/>
    <col min="11789" max="12032" width="8.7265625" style="217"/>
    <col min="12033" max="12033" width="2.54296875" style="217" bestFit="1" customWidth="1"/>
    <col min="12034" max="12034" width="2.7265625" style="217" bestFit="1" customWidth="1"/>
    <col min="12035" max="12035" width="4.1796875" style="217" bestFit="1" customWidth="1"/>
    <col min="12036" max="12036" width="7.90625" style="217" bestFit="1" customWidth="1"/>
    <col min="12037" max="12043" width="8.7265625" style="217"/>
    <col min="12044" max="12044" width="7.36328125" style="217" bestFit="1" customWidth="1"/>
    <col min="12045" max="12288" width="8.7265625" style="217"/>
    <col min="12289" max="12289" width="2.54296875" style="217" bestFit="1" customWidth="1"/>
    <col min="12290" max="12290" width="2.7265625" style="217" bestFit="1" customWidth="1"/>
    <col min="12291" max="12291" width="4.1796875" style="217" bestFit="1" customWidth="1"/>
    <col min="12292" max="12292" width="7.90625" style="217" bestFit="1" customWidth="1"/>
    <col min="12293" max="12299" width="8.7265625" style="217"/>
    <col min="12300" max="12300" width="7.36328125" style="217" bestFit="1" customWidth="1"/>
    <col min="12301" max="12544" width="8.7265625" style="217"/>
    <col min="12545" max="12545" width="2.54296875" style="217" bestFit="1" customWidth="1"/>
    <col min="12546" max="12546" width="2.7265625" style="217" bestFit="1" customWidth="1"/>
    <col min="12547" max="12547" width="4.1796875" style="217" bestFit="1" customWidth="1"/>
    <col min="12548" max="12548" width="7.90625" style="217" bestFit="1" customWidth="1"/>
    <col min="12549" max="12555" width="8.7265625" style="217"/>
    <col min="12556" max="12556" width="7.36328125" style="217" bestFit="1" customWidth="1"/>
    <col min="12557" max="12800" width="8.7265625" style="217"/>
    <col min="12801" max="12801" width="2.54296875" style="217" bestFit="1" customWidth="1"/>
    <col min="12802" max="12802" width="2.7265625" style="217" bestFit="1" customWidth="1"/>
    <col min="12803" max="12803" width="4.1796875" style="217" bestFit="1" customWidth="1"/>
    <col min="12804" max="12804" width="7.90625" style="217" bestFit="1" customWidth="1"/>
    <col min="12805" max="12811" width="8.7265625" style="217"/>
    <col min="12812" max="12812" width="7.36328125" style="217" bestFit="1" customWidth="1"/>
    <col min="12813" max="13056" width="8.7265625" style="217"/>
    <col min="13057" max="13057" width="2.54296875" style="217" bestFit="1" customWidth="1"/>
    <col min="13058" max="13058" width="2.7265625" style="217" bestFit="1" customWidth="1"/>
    <col min="13059" max="13059" width="4.1796875" style="217" bestFit="1" customWidth="1"/>
    <col min="13060" max="13060" width="7.90625" style="217" bestFit="1" customWidth="1"/>
    <col min="13061" max="13067" width="8.7265625" style="217"/>
    <col min="13068" max="13068" width="7.36328125" style="217" bestFit="1" customWidth="1"/>
    <col min="13069" max="13312" width="8.7265625" style="217"/>
    <col min="13313" max="13313" width="2.54296875" style="217" bestFit="1" customWidth="1"/>
    <col min="13314" max="13314" width="2.7265625" style="217" bestFit="1" customWidth="1"/>
    <col min="13315" max="13315" width="4.1796875" style="217" bestFit="1" customWidth="1"/>
    <col min="13316" max="13316" width="7.90625" style="217" bestFit="1" customWidth="1"/>
    <col min="13317" max="13323" width="8.7265625" style="217"/>
    <col min="13324" max="13324" width="7.36328125" style="217" bestFit="1" customWidth="1"/>
    <col min="13325" max="13568" width="8.7265625" style="217"/>
    <col min="13569" max="13569" width="2.54296875" style="217" bestFit="1" customWidth="1"/>
    <col min="13570" max="13570" width="2.7265625" style="217" bestFit="1" customWidth="1"/>
    <col min="13571" max="13571" width="4.1796875" style="217" bestFit="1" customWidth="1"/>
    <col min="13572" max="13572" width="7.90625" style="217" bestFit="1" customWidth="1"/>
    <col min="13573" max="13579" width="8.7265625" style="217"/>
    <col min="13580" max="13580" width="7.36328125" style="217" bestFit="1" customWidth="1"/>
    <col min="13581" max="13824" width="8.7265625" style="217"/>
    <col min="13825" max="13825" width="2.54296875" style="217" bestFit="1" customWidth="1"/>
    <col min="13826" max="13826" width="2.7265625" style="217" bestFit="1" customWidth="1"/>
    <col min="13827" max="13827" width="4.1796875" style="217" bestFit="1" customWidth="1"/>
    <col min="13828" max="13828" width="7.90625" style="217" bestFit="1" customWidth="1"/>
    <col min="13829" max="13835" width="8.7265625" style="217"/>
    <col min="13836" max="13836" width="7.36328125" style="217" bestFit="1" customWidth="1"/>
    <col min="13837" max="14080" width="8.7265625" style="217"/>
    <col min="14081" max="14081" width="2.54296875" style="217" bestFit="1" customWidth="1"/>
    <col min="14082" max="14082" width="2.7265625" style="217" bestFit="1" customWidth="1"/>
    <col min="14083" max="14083" width="4.1796875" style="217" bestFit="1" customWidth="1"/>
    <col min="14084" max="14084" width="7.90625" style="217" bestFit="1" customWidth="1"/>
    <col min="14085" max="14091" width="8.7265625" style="217"/>
    <col min="14092" max="14092" width="7.36328125" style="217" bestFit="1" customWidth="1"/>
    <col min="14093" max="14336" width="8.7265625" style="217"/>
    <col min="14337" max="14337" width="2.54296875" style="217" bestFit="1" customWidth="1"/>
    <col min="14338" max="14338" width="2.7265625" style="217" bestFit="1" customWidth="1"/>
    <col min="14339" max="14339" width="4.1796875" style="217" bestFit="1" customWidth="1"/>
    <col min="14340" max="14340" width="7.90625" style="217" bestFit="1" customWidth="1"/>
    <col min="14341" max="14347" width="8.7265625" style="217"/>
    <col min="14348" max="14348" width="7.36328125" style="217" bestFit="1" customWidth="1"/>
    <col min="14349" max="14592" width="8.7265625" style="217"/>
    <col min="14593" max="14593" width="2.54296875" style="217" bestFit="1" customWidth="1"/>
    <col min="14594" max="14594" width="2.7265625" style="217" bestFit="1" customWidth="1"/>
    <col min="14595" max="14595" width="4.1796875" style="217" bestFit="1" customWidth="1"/>
    <col min="14596" max="14596" width="7.90625" style="217" bestFit="1" customWidth="1"/>
    <col min="14597" max="14603" width="8.7265625" style="217"/>
    <col min="14604" max="14604" width="7.36328125" style="217" bestFit="1" customWidth="1"/>
    <col min="14605" max="14848" width="8.7265625" style="217"/>
    <col min="14849" max="14849" width="2.54296875" style="217" bestFit="1" customWidth="1"/>
    <col min="14850" max="14850" width="2.7265625" style="217" bestFit="1" customWidth="1"/>
    <col min="14851" max="14851" width="4.1796875" style="217" bestFit="1" customWidth="1"/>
    <col min="14852" max="14852" width="7.90625" style="217" bestFit="1" customWidth="1"/>
    <col min="14853" max="14859" width="8.7265625" style="217"/>
    <col min="14860" max="14860" width="7.36328125" style="217" bestFit="1" customWidth="1"/>
    <col min="14861" max="15104" width="8.7265625" style="217"/>
    <col min="15105" max="15105" width="2.54296875" style="217" bestFit="1" customWidth="1"/>
    <col min="15106" max="15106" width="2.7265625" style="217" bestFit="1" customWidth="1"/>
    <col min="15107" max="15107" width="4.1796875" style="217" bestFit="1" customWidth="1"/>
    <col min="15108" max="15108" width="7.90625" style="217" bestFit="1" customWidth="1"/>
    <col min="15109" max="15115" width="8.7265625" style="217"/>
    <col min="15116" max="15116" width="7.36328125" style="217" bestFit="1" customWidth="1"/>
    <col min="15117" max="15360" width="8.7265625" style="217"/>
    <col min="15361" max="15361" width="2.54296875" style="217" bestFit="1" customWidth="1"/>
    <col min="15362" max="15362" width="2.7265625" style="217" bestFit="1" customWidth="1"/>
    <col min="15363" max="15363" width="4.1796875" style="217" bestFit="1" customWidth="1"/>
    <col min="15364" max="15364" width="7.90625" style="217" bestFit="1" customWidth="1"/>
    <col min="15365" max="15371" width="8.7265625" style="217"/>
    <col min="15372" max="15372" width="7.36328125" style="217" bestFit="1" customWidth="1"/>
    <col min="15373" max="15616" width="8.7265625" style="217"/>
    <col min="15617" max="15617" width="2.54296875" style="217" bestFit="1" customWidth="1"/>
    <col min="15618" max="15618" width="2.7265625" style="217" bestFit="1" customWidth="1"/>
    <col min="15619" max="15619" width="4.1796875" style="217" bestFit="1" customWidth="1"/>
    <col min="15620" max="15620" width="7.90625" style="217" bestFit="1" customWidth="1"/>
    <col min="15621" max="15627" width="8.7265625" style="217"/>
    <col min="15628" max="15628" width="7.36328125" style="217" bestFit="1" customWidth="1"/>
    <col min="15629" max="15872" width="8.7265625" style="217"/>
    <col min="15873" max="15873" width="2.54296875" style="217" bestFit="1" customWidth="1"/>
    <col min="15874" max="15874" width="2.7265625" style="217" bestFit="1" customWidth="1"/>
    <col min="15875" max="15875" width="4.1796875" style="217" bestFit="1" customWidth="1"/>
    <col min="15876" max="15876" width="7.90625" style="217" bestFit="1" customWidth="1"/>
    <col min="15877" max="15883" width="8.7265625" style="217"/>
    <col min="15884" max="15884" width="7.36328125" style="217" bestFit="1" customWidth="1"/>
    <col min="15885" max="16128" width="8.7265625" style="217"/>
    <col min="16129" max="16129" width="2.54296875" style="217" bestFit="1" customWidth="1"/>
    <col min="16130" max="16130" width="2.7265625" style="217" bestFit="1" customWidth="1"/>
    <col min="16131" max="16131" width="4.1796875" style="217" bestFit="1" customWidth="1"/>
    <col min="16132" max="16132" width="7.90625" style="217" bestFit="1" customWidth="1"/>
    <col min="16133" max="16139" width="8.7265625" style="217"/>
    <col min="16140" max="16140" width="7.36328125" style="217" bestFit="1" customWidth="1"/>
    <col min="16141" max="16384" width="8.7265625" style="217"/>
  </cols>
  <sheetData>
    <row r="1" spans="1:17" x14ac:dyDescent="0.15">
      <c r="B1" s="218"/>
      <c r="D1" s="218" t="s">
        <v>186</v>
      </c>
      <c r="E1" s="218" t="s">
        <v>187</v>
      </c>
      <c r="F1" s="218" t="s">
        <v>151</v>
      </c>
      <c r="G1" s="218" t="s">
        <v>186</v>
      </c>
      <c r="H1" s="218" t="s">
        <v>187</v>
      </c>
      <c r="I1" s="218" t="s">
        <v>151</v>
      </c>
      <c r="J1" s="218" t="s">
        <v>145</v>
      </c>
      <c r="K1" s="218" t="s">
        <v>144</v>
      </c>
      <c r="L1" s="218" t="s">
        <v>143</v>
      </c>
      <c r="M1" s="218" t="s">
        <v>188</v>
      </c>
      <c r="N1" s="420" t="s">
        <v>146</v>
      </c>
      <c r="O1" s="420"/>
      <c r="P1" s="420"/>
    </row>
    <row r="2" spans="1:17" x14ac:dyDescent="0.15">
      <c r="A2" s="419">
        <v>1</v>
      </c>
      <c r="B2" s="219" t="s">
        <v>155</v>
      </c>
      <c r="C2" s="220" t="str">
        <f>A2&amp;B2</f>
        <v>1S1</v>
      </c>
      <c r="D2" s="217" t="str">
        <f>'1 回転'!B$4</f>
        <v/>
      </c>
      <c r="F2" s="217">
        <f>'1 回転'!B$2</f>
        <v>0</v>
      </c>
      <c r="G2" s="217" t="str">
        <f>'1 回転'!H$4</f>
        <v/>
      </c>
      <c r="I2" s="217">
        <f>'1 回転'!H$2</f>
        <v>0</v>
      </c>
      <c r="J2" s="217">
        <v>1</v>
      </c>
      <c r="K2" s="217" t="s">
        <v>189</v>
      </c>
      <c r="L2" s="217" t="s">
        <v>190</v>
      </c>
      <c r="M2" s="217" t="s">
        <v>201</v>
      </c>
      <c r="N2" s="217">
        <f ca="1">YEAR(TODAY())</f>
        <v>2025</v>
      </c>
      <c r="O2" s="217">
        <f ca="1">MONTH(TODAY())</f>
        <v>5</v>
      </c>
      <c r="P2" s="217">
        <f ca="1">DAY(TODAY())</f>
        <v>4</v>
      </c>
      <c r="Q2" s="221"/>
    </row>
    <row r="3" spans="1:17" x14ac:dyDescent="0.15">
      <c r="A3" s="419"/>
      <c r="B3" s="219" t="s">
        <v>156</v>
      </c>
      <c r="C3" s="220" t="str">
        <f>A2&amp;B3</f>
        <v>1S2</v>
      </c>
      <c r="D3" s="217" t="str">
        <f>'1 回転'!B$10</f>
        <v/>
      </c>
      <c r="F3" s="217">
        <f>'1 回転'!B$2</f>
        <v>0</v>
      </c>
      <c r="G3" s="217" t="str">
        <f>'1 回転'!H$10</f>
        <v/>
      </c>
      <c r="I3" s="217">
        <f>'1 回転'!H$2</f>
        <v>0</v>
      </c>
      <c r="J3" s="217">
        <v>1</v>
      </c>
      <c r="K3" s="217" t="s">
        <v>189</v>
      </c>
      <c r="L3" s="217" t="s">
        <v>190</v>
      </c>
      <c r="M3" s="217" t="s">
        <v>201</v>
      </c>
      <c r="N3" s="217">
        <f t="shared" ref="N3:N66" ca="1" si="0">YEAR(TODAY())</f>
        <v>2025</v>
      </c>
      <c r="O3" s="217">
        <f t="shared" ref="O3:O66" ca="1" si="1">MONTH(TODAY())</f>
        <v>5</v>
      </c>
      <c r="P3" s="217">
        <f t="shared" ref="P3:P66" ca="1" si="2">DAY(TODAY())</f>
        <v>4</v>
      </c>
    </row>
    <row r="4" spans="1:17" x14ac:dyDescent="0.15">
      <c r="A4" s="419"/>
      <c r="B4" s="219" t="s">
        <v>157</v>
      </c>
      <c r="C4" s="220" t="str">
        <f>A2&amp;B4</f>
        <v>1D1</v>
      </c>
      <c r="D4" s="217" t="str">
        <f>'1 回転'!B$16</f>
        <v/>
      </c>
      <c r="E4" s="217" t="str">
        <f>'1 回転'!B$19</f>
        <v/>
      </c>
      <c r="F4" s="217">
        <f>'1 回転'!B$2</f>
        <v>0</v>
      </c>
      <c r="G4" s="217" t="str">
        <f>'1 回転'!H$16</f>
        <v/>
      </c>
      <c r="H4" s="217" t="str">
        <f>'1 回転'!H$19</f>
        <v/>
      </c>
      <c r="I4" s="217">
        <f>'1 回転'!H$2</f>
        <v>0</v>
      </c>
      <c r="J4" s="217">
        <v>1</v>
      </c>
      <c r="K4" s="217" t="s">
        <v>189</v>
      </c>
      <c r="L4" s="217" t="s">
        <v>190</v>
      </c>
      <c r="M4" s="217" t="s">
        <v>201</v>
      </c>
      <c r="N4" s="217">
        <f t="shared" ca="1" si="0"/>
        <v>2025</v>
      </c>
      <c r="O4" s="217">
        <f t="shared" ca="1" si="1"/>
        <v>5</v>
      </c>
      <c r="P4" s="217">
        <f t="shared" ca="1" si="2"/>
        <v>4</v>
      </c>
    </row>
    <row r="5" spans="1:17" x14ac:dyDescent="0.15">
      <c r="A5" s="419"/>
      <c r="B5" s="219" t="s">
        <v>158</v>
      </c>
      <c r="C5" s="220" t="str">
        <f>A2&amp;B5</f>
        <v>1D2</v>
      </c>
      <c r="D5" s="217" t="str">
        <f>'1 回転'!B$22</f>
        <v/>
      </c>
      <c r="E5" s="217" t="str">
        <f>'1 回転'!B$25</f>
        <v/>
      </c>
      <c r="F5" s="217">
        <f>'1 回転'!B$2</f>
        <v>0</v>
      </c>
      <c r="G5" s="217" t="str">
        <f>'1 回転'!H$22</f>
        <v/>
      </c>
      <c r="H5" s="217" t="str">
        <f>'1 回転'!H$25</f>
        <v/>
      </c>
      <c r="I5" s="217">
        <f>'1 回転'!H$2</f>
        <v>0</v>
      </c>
      <c r="J5" s="217">
        <v>1</v>
      </c>
      <c r="K5" s="217" t="s">
        <v>189</v>
      </c>
      <c r="L5" s="217" t="s">
        <v>190</v>
      </c>
      <c r="M5" s="217" t="s">
        <v>201</v>
      </c>
      <c r="N5" s="217">
        <f t="shared" ca="1" si="0"/>
        <v>2025</v>
      </c>
      <c r="O5" s="217">
        <f t="shared" ca="1" si="1"/>
        <v>5</v>
      </c>
      <c r="P5" s="217">
        <f t="shared" ca="1" si="2"/>
        <v>4</v>
      </c>
    </row>
    <row r="6" spans="1:17" x14ac:dyDescent="0.15">
      <c r="A6" s="419"/>
      <c r="B6" s="219" t="s">
        <v>159</v>
      </c>
      <c r="C6" s="220" t="str">
        <f>A2&amp;B6</f>
        <v>1S3</v>
      </c>
      <c r="D6" s="217" t="str">
        <f>'1 回転'!B$28</f>
        <v/>
      </c>
      <c r="F6" s="217">
        <f>'1 回転'!B$2</f>
        <v>0</v>
      </c>
      <c r="G6" s="217" t="str">
        <f>'1 回転'!H$28</f>
        <v/>
      </c>
      <c r="I6" s="217">
        <f>'1 回転'!H$2</f>
        <v>0</v>
      </c>
      <c r="J6" s="217">
        <v>1</v>
      </c>
      <c r="K6" s="217" t="s">
        <v>189</v>
      </c>
      <c r="L6" s="217" t="s">
        <v>190</v>
      </c>
      <c r="M6" s="217" t="s">
        <v>201</v>
      </c>
      <c r="N6" s="217">
        <f t="shared" ca="1" si="0"/>
        <v>2025</v>
      </c>
      <c r="O6" s="217">
        <f t="shared" ca="1" si="1"/>
        <v>5</v>
      </c>
      <c r="P6" s="217">
        <f t="shared" ca="1" si="2"/>
        <v>4</v>
      </c>
    </row>
    <row r="7" spans="1:17" x14ac:dyDescent="0.15">
      <c r="A7" s="419">
        <v>2</v>
      </c>
      <c r="B7" s="219" t="s">
        <v>155</v>
      </c>
      <c r="C7" s="220" t="str">
        <f>A7&amp;B7</f>
        <v>2S1</v>
      </c>
      <c r="D7" s="217" t="str">
        <f>'1 回転'!I$4</f>
        <v/>
      </c>
      <c r="F7" s="217">
        <f>'1 回転'!I$2</f>
        <v>0</v>
      </c>
      <c r="G7" s="217" t="str">
        <f>'1 回転'!O$4</f>
        <v/>
      </c>
      <c r="I7" s="217">
        <f>'1 回転'!O$2</f>
        <v>0</v>
      </c>
      <c r="J7" s="217">
        <v>2</v>
      </c>
      <c r="K7" s="217" t="s">
        <v>191</v>
      </c>
      <c r="L7" s="217" t="s">
        <v>190</v>
      </c>
      <c r="M7" s="217" t="s">
        <v>201</v>
      </c>
      <c r="N7" s="217">
        <f t="shared" ca="1" si="0"/>
        <v>2025</v>
      </c>
      <c r="O7" s="217">
        <f t="shared" ca="1" si="1"/>
        <v>5</v>
      </c>
      <c r="P7" s="217">
        <f t="shared" ca="1" si="2"/>
        <v>4</v>
      </c>
    </row>
    <row r="8" spans="1:17" x14ac:dyDescent="0.15">
      <c r="A8" s="419"/>
      <c r="B8" s="219" t="s">
        <v>156</v>
      </c>
      <c r="C8" s="220" t="str">
        <f>A7&amp;B8</f>
        <v>2S2</v>
      </c>
      <c r="D8" s="217" t="str">
        <f>'1 回転'!I$10</f>
        <v/>
      </c>
      <c r="F8" s="217">
        <f>'1 回転'!I$2</f>
        <v>0</v>
      </c>
      <c r="G8" s="217" t="str">
        <f>'1 回転'!O$10</f>
        <v/>
      </c>
      <c r="I8" s="217">
        <f>'1 回転'!O$2</f>
        <v>0</v>
      </c>
      <c r="J8" s="217">
        <v>2</v>
      </c>
      <c r="K8" s="217" t="s">
        <v>191</v>
      </c>
      <c r="L8" s="217" t="s">
        <v>190</v>
      </c>
      <c r="M8" s="217" t="s">
        <v>201</v>
      </c>
      <c r="N8" s="217">
        <f t="shared" ca="1" si="0"/>
        <v>2025</v>
      </c>
      <c r="O8" s="217">
        <f t="shared" ca="1" si="1"/>
        <v>5</v>
      </c>
      <c r="P8" s="217">
        <f t="shared" ca="1" si="2"/>
        <v>4</v>
      </c>
    </row>
    <row r="9" spans="1:17" x14ac:dyDescent="0.15">
      <c r="A9" s="419"/>
      <c r="B9" s="219" t="s">
        <v>157</v>
      </c>
      <c r="C9" s="220" t="str">
        <f>A7&amp;B9</f>
        <v>2D1</v>
      </c>
      <c r="D9" s="217" t="str">
        <f>'1 回転'!I$16</f>
        <v/>
      </c>
      <c r="E9" s="217" t="str">
        <f>'1 回転'!I$19</f>
        <v/>
      </c>
      <c r="F9" s="217">
        <f>'1 回転'!I$2</f>
        <v>0</v>
      </c>
      <c r="G9" s="217" t="str">
        <f>'1 回転'!O$16</f>
        <v/>
      </c>
      <c r="H9" s="217" t="str">
        <f>'1 回転'!O$19</f>
        <v/>
      </c>
      <c r="I9" s="217">
        <f>'1 回転'!O$2</f>
        <v>0</v>
      </c>
      <c r="J9" s="217">
        <v>2</v>
      </c>
      <c r="K9" s="217" t="s">
        <v>191</v>
      </c>
      <c r="L9" s="217" t="s">
        <v>190</v>
      </c>
      <c r="M9" s="217" t="s">
        <v>201</v>
      </c>
      <c r="N9" s="217">
        <f t="shared" ca="1" si="0"/>
        <v>2025</v>
      </c>
      <c r="O9" s="217">
        <f t="shared" ca="1" si="1"/>
        <v>5</v>
      </c>
      <c r="P9" s="217">
        <f t="shared" ca="1" si="2"/>
        <v>4</v>
      </c>
    </row>
    <row r="10" spans="1:17" x14ac:dyDescent="0.15">
      <c r="A10" s="419"/>
      <c r="B10" s="219" t="s">
        <v>158</v>
      </c>
      <c r="C10" s="220" t="str">
        <f>A7&amp;B10</f>
        <v>2D2</v>
      </c>
      <c r="D10" s="217" t="str">
        <f>'1 回転'!I$22</f>
        <v/>
      </c>
      <c r="E10" s="217" t="str">
        <f>'1 回転'!I$25</f>
        <v/>
      </c>
      <c r="F10" s="217">
        <f>'1 回転'!I$2</f>
        <v>0</v>
      </c>
      <c r="G10" s="217" t="str">
        <f>'1 回転'!O$22</f>
        <v/>
      </c>
      <c r="H10" s="217" t="str">
        <f>'1 回転'!O$25</f>
        <v/>
      </c>
      <c r="I10" s="217">
        <f>'1 回転'!O$2</f>
        <v>0</v>
      </c>
      <c r="J10" s="217">
        <v>2</v>
      </c>
      <c r="K10" s="217" t="s">
        <v>191</v>
      </c>
      <c r="L10" s="217" t="s">
        <v>190</v>
      </c>
      <c r="M10" s="217" t="s">
        <v>201</v>
      </c>
      <c r="N10" s="217">
        <f t="shared" ca="1" si="0"/>
        <v>2025</v>
      </c>
      <c r="O10" s="217">
        <f t="shared" ca="1" si="1"/>
        <v>5</v>
      </c>
      <c r="P10" s="217">
        <f t="shared" ca="1" si="2"/>
        <v>4</v>
      </c>
    </row>
    <row r="11" spans="1:17" x14ac:dyDescent="0.15">
      <c r="A11" s="419"/>
      <c r="B11" s="219" t="s">
        <v>159</v>
      </c>
      <c r="C11" s="220" t="str">
        <f>A7&amp;B11</f>
        <v>2S3</v>
      </c>
      <c r="D11" s="217" t="str">
        <f>'1 回転'!I$28</f>
        <v/>
      </c>
      <c r="F11" s="217">
        <f>'1 回転'!I$2</f>
        <v>0</v>
      </c>
      <c r="G11" s="217" t="str">
        <f>'1 回転'!O$28</f>
        <v/>
      </c>
      <c r="I11" s="217">
        <f>'1 回転'!O$2</f>
        <v>0</v>
      </c>
      <c r="J11" s="217">
        <v>2</v>
      </c>
      <c r="K11" s="217" t="s">
        <v>191</v>
      </c>
      <c r="L11" s="217" t="s">
        <v>190</v>
      </c>
      <c r="M11" s="217" t="s">
        <v>201</v>
      </c>
      <c r="N11" s="217">
        <f t="shared" ca="1" si="0"/>
        <v>2025</v>
      </c>
      <c r="O11" s="217">
        <f t="shared" ca="1" si="1"/>
        <v>5</v>
      </c>
      <c r="P11" s="217">
        <f t="shared" ca="1" si="2"/>
        <v>4</v>
      </c>
    </row>
    <row r="12" spans="1:17" x14ac:dyDescent="0.15">
      <c r="A12" s="419">
        <v>3</v>
      </c>
      <c r="B12" s="219" t="s">
        <v>155</v>
      </c>
      <c r="C12" s="220" t="str">
        <f>A12&amp;B12</f>
        <v>3S1</v>
      </c>
      <c r="D12" s="217" t="str">
        <f>'1 回転'!P$4</f>
        <v/>
      </c>
      <c r="F12" s="217">
        <f>'1 回転'!P$2</f>
        <v>0</v>
      </c>
      <c r="G12" s="217" t="str">
        <f>'1 回転'!V$4</f>
        <v/>
      </c>
      <c r="I12" s="217">
        <f>'1 回転'!V$2</f>
        <v>0</v>
      </c>
      <c r="J12" s="217">
        <v>3</v>
      </c>
      <c r="K12" s="217" t="s">
        <v>192</v>
      </c>
      <c r="L12" s="217" t="s">
        <v>190</v>
      </c>
      <c r="M12" s="217" t="s">
        <v>201</v>
      </c>
      <c r="N12" s="217">
        <f t="shared" ca="1" si="0"/>
        <v>2025</v>
      </c>
      <c r="O12" s="217">
        <f t="shared" ca="1" si="1"/>
        <v>5</v>
      </c>
      <c r="P12" s="217">
        <f t="shared" ca="1" si="2"/>
        <v>4</v>
      </c>
    </row>
    <row r="13" spans="1:17" x14ac:dyDescent="0.15">
      <c r="A13" s="419"/>
      <c r="B13" s="219" t="s">
        <v>156</v>
      </c>
      <c r="C13" s="220" t="str">
        <f>A12&amp;B13</f>
        <v>3S2</v>
      </c>
      <c r="D13" s="217" t="str">
        <f>'1 回転'!P$10</f>
        <v/>
      </c>
      <c r="F13" s="217">
        <f>'1 回転'!P$2</f>
        <v>0</v>
      </c>
      <c r="G13" s="217" t="str">
        <f>'1 回転'!V$10</f>
        <v/>
      </c>
      <c r="I13" s="217">
        <f>'1 回転'!V$2</f>
        <v>0</v>
      </c>
      <c r="J13" s="217">
        <v>3</v>
      </c>
      <c r="K13" s="217" t="s">
        <v>192</v>
      </c>
      <c r="L13" s="217" t="s">
        <v>190</v>
      </c>
      <c r="M13" s="217" t="s">
        <v>201</v>
      </c>
      <c r="N13" s="217">
        <f t="shared" ca="1" si="0"/>
        <v>2025</v>
      </c>
      <c r="O13" s="217">
        <f t="shared" ca="1" si="1"/>
        <v>5</v>
      </c>
      <c r="P13" s="217">
        <f t="shared" ca="1" si="2"/>
        <v>4</v>
      </c>
    </row>
    <row r="14" spans="1:17" x14ac:dyDescent="0.15">
      <c r="A14" s="419"/>
      <c r="B14" s="219" t="s">
        <v>157</v>
      </c>
      <c r="C14" s="220" t="str">
        <f>A12&amp;B14</f>
        <v>3D1</v>
      </c>
      <c r="D14" s="217" t="str">
        <f>'1 回転'!P$16</f>
        <v/>
      </c>
      <c r="E14" s="217" t="str">
        <f>'1 回転'!P$19</f>
        <v/>
      </c>
      <c r="F14" s="217">
        <f>'1 回転'!P$2</f>
        <v>0</v>
      </c>
      <c r="G14" s="217" t="str">
        <f>'1 回転'!V$16</f>
        <v/>
      </c>
      <c r="H14" s="217" t="str">
        <f>'1 回転'!V$19</f>
        <v/>
      </c>
      <c r="I14" s="217">
        <f>'1 回転'!V$2</f>
        <v>0</v>
      </c>
      <c r="J14" s="217">
        <v>3</v>
      </c>
      <c r="K14" s="217" t="s">
        <v>192</v>
      </c>
      <c r="L14" s="217" t="s">
        <v>190</v>
      </c>
      <c r="M14" s="217" t="s">
        <v>201</v>
      </c>
      <c r="N14" s="217">
        <f t="shared" ca="1" si="0"/>
        <v>2025</v>
      </c>
      <c r="O14" s="217">
        <f t="shared" ca="1" si="1"/>
        <v>5</v>
      </c>
      <c r="P14" s="217">
        <f t="shared" ca="1" si="2"/>
        <v>4</v>
      </c>
    </row>
    <row r="15" spans="1:17" x14ac:dyDescent="0.15">
      <c r="A15" s="419"/>
      <c r="B15" s="219" t="s">
        <v>158</v>
      </c>
      <c r="C15" s="220" t="str">
        <f>A12&amp;B15</f>
        <v>3D2</v>
      </c>
      <c r="D15" s="217" t="str">
        <f>'1 回転'!P$22</f>
        <v/>
      </c>
      <c r="E15" s="217" t="str">
        <f>'1 回転'!P$25</f>
        <v/>
      </c>
      <c r="F15" s="217">
        <f>'1 回転'!P$2</f>
        <v>0</v>
      </c>
      <c r="G15" s="217" t="str">
        <f>'1 回転'!V$22</f>
        <v/>
      </c>
      <c r="H15" s="217" t="str">
        <f>'1 回転'!V$25</f>
        <v/>
      </c>
      <c r="I15" s="217">
        <f>'1 回転'!V$2</f>
        <v>0</v>
      </c>
      <c r="J15" s="217">
        <v>3</v>
      </c>
      <c r="K15" s="217" t="s">
        <v>192</v>
      </c>
      <c r="L15" s="217" t="s">
        <v>190</v>
      </c>
      <c r="M15" s="217" t="s">
        <v>201</v>
      </c>
      <c r="N15" s="217">
        <f t="shared" ca="1" si="0"/>
        <v>2025</v>
      </c>
      <c r="O15" s="217">
        <f t="shared" ca="1" si="1"/>
        <v>5</v>
      </c>
      <c r="P15" s="217">
        <f t="shared" ca="1" si="2"/>
        <v>4</v>
      </c>
    </row>
    <row r="16" spans="1:17" x14ac:dyDescent="0.15">
      <c r="A16" s="419"/>
      <c r="B16" s="219" t="s">
        <v>159</v>
      </c>
      <c r="C16" s="220" t="str">
        <f>A12&amp;B16</f>
        <v>3S3</v>
      </c>
      <c r="D16" s="217" t="str">
        <f>'1 回転'!P$28</f>
        <v/>
      </c>
      <c r="F16" s="217">
        <f>'1 回転'!P$2</f>
        <v>0</v>
      </c>
      <c r="G16" s="217" t="str">
        <f>'1 回転'!V$28</f>
        <v/>
      </c>
      <c r="I16" s="217">
        <f>'1 回転'!V$2</f>
        <v>0</v>
      </c>
      <c r="J16" s="217">
        <v>3</v>
      </c>
      <c r="K16" s="217" t="s">
        <v>192</v>
      </c>
      <c r="L16" s="217" t="s">
        <v>190</v>
      </c>
      <c r="M16" s="217" t="s">
        <v>201</v>
      </c>
      <c r="N16" s="217">
        <f t="shared" ca="1" si="0"/>
        <v>2025</v>
      </c>
      <c r="O16" s="217">
        <f t="shared" ca="1" si="1"/>
        <v>5</v>
      </c>
      <c r="P16" s="217">
        <f t="shared" ca="1" si="2"/>
        <v>4</v>
      </c>
    </row>
    <row r="17" spans="1:16" x14ac:dyDescent="0.15">
      <c r="A17" s="419">
        <v>4</v>
      </c>
      <c r="B17" s="219" t="s">
        <v>155</v>
      </c>
      <c r="C17" s="220" t="str">
        <f>A17&amp;B17</f>
        <v>4S1</v>
      </c>
      <c r="D17" s="217" t="str">
        <f>'2 回転'!B$4</f>
        <v/>
      </c>
      <c r="F17" s="217">
        <f>'2 回転'!B$2</f>
        <v>0</v>
      </c>
      <c r="G17" s="217" t="str">
        <f>'2 回転'!H$4</f>
        <v/>
      </c>
      <c r="I17" s="217">
        <f>'2 回転'!H$2</f>
        <v>0</v>
      </c>
      <c r="J17" s="217">
        <v>1</v>
      </c>
      <c r="K17" s="217" t="s">
        <v>189</v>
      </c>
      <c r="L17" s="217" t="s">
        <v>193</v>
      </c>
      <c r="M17" s="217" t="s">
        <v>201</v>
      </c>
      <c r="N17" s="217">
        <f t="shared" ca="1" si="0"/>
        <v>2025</v>
      </c>
      <c r="O17" s="217">
        <f t="shared" ca="1" si="1"/>
        <v>5</v>
      </c>
      <c r="P17" s="217">
        <f t="shared" ca="1" si="2"/>
        <v>4</v>
      </c>
    </row>
    <row r="18" spans="1:16" x14ac:dyDescent="0.15">
      <c r="A18" s="419"/>
      <c r="B18" s="219" t="s">
        <v>156</v>
      </c>
      <c r="C18" s="220" t="str">
        <f>A17&amp;B18</f>
        <v>4S2</v>
      </c>
      <c r="D18" s="217" t="str">
        <f>'2 回転'!B$10</f>
        <v/>
      </c>
      <c r="F18" s="217">
        <f>'2 回転'!B$2</f>
        <v>0</v>
      </c>
      <c r="G18" s="217" t="str">
        <f>'2 回転'!H$10</f>
        <v/>
      </c>
      <c r="I18" s="217">
        <f>'2 回転'!H$2</f>
        <v>0</v>
      </c>
      <c r="J18" s="217">
        <v>1</v>
      </c>
      <c r="K18" s="217" t="s">
        <v>189</v>
      </c>
      <c r="L18" s="217" t="s">
        <v>193</v>
      </c>
      <c r="M18" s="217" t="s">
        <v>201</v>
      </c>
      <c r="N18" s="217">
        <f t="shared" ca="1" si="0"/>
        <v>2025</v>
      </c>
      <c r="O18" s="217">
        <f t="shared" ca="1" si="1"/>
        <v>5</v>
      </c>
      <c r="P18" s="217">
        <f t="shared" ca="1" si="2"/>
        <v>4</v>
      </c>
    </row>
    <row r="19" spans="1:16" x14ac:dyDescent="0.15">
      <c r="A19" s="419"/>
      <c r="B19" s="219" t="s">
        <v>157</v>
      </c>
      <c r="C19" s="220" t="str">
        <f>A17&amp;B19</f>
        <v>4D1</v>
      </c>
      <c r="D19" s="217" t="str">
        <f>'2 回転'!B$16</f>
        <v/>
      </c>
      <c r="E19" s="217" t="str">
        <f>'2 回転'!B$19</f>
        <v/>
      </c>
      <c r="F19" s="217">
        <f>'2 回転'!B$2</f>
        <v>0</v>
      </c>
      <c r="G19" s="217" t="str">
        <f>'2 回転'!H$16</f>
        <v/>
      </c>
      <c r="H19" s="217" t="str">
        <f>'2 回転'!H$19</f>
        <v/>
      </c>
      <c r="I19" s="217">
        <f>'2 回転'!H$2</f>
        <v>0</v>
      </c>
      <c r="J19" s="217">
        <v>1</v>
      </c>
      <c r="K19" s="217" t="s">
        <v>189</v>
      </c>
      <c r="L19" s="217" t="s">
        <v>193</v>
      </c>
      <c r="M19" s="217" t="s">
        <v>201</v>
      </c>
      <c r="N19" s="217">
        <f t="shared" ca="1" si="0"/>
        <v>2025</v>
      </c>
      <c r="O19" s="217">
        <f t="shared" ca="1" si="1"/>
        <v>5</v>
      </c>
      <c r="P19" s="217">
        <f t="shared" ca="1" si="2"/>
        <v>4</v>
      </c>
    </row>
    <row r="20" spans="1:16" x14ac:dyDescent="0.15">
      <c r="A20" s="419"/>
      <c r="B20" s="219" t="s">
        <v>158</v>
      </c>
      <c r="C20" s="220" t="str">
        <f>A17&amp;B20</f>
        <v>4D2</v>
      </c>
      <c r="D20" s="217" t="str">
        <f>'2 回転'!B$22</f>
        <v/>
      </c>
      <c r="E20" s="217" t="str">
        <f>'2 回転'!B$25</f>
        <v/>
      </c>
      <c r="F20" s="217">
        <f>'2 回転'!B$2</f>
        <v>0</v>
      </c>
      <c r="G20" s="217" t="str">
        <f>'2 回転'!H$22</f>
        <v/>
      </c>
      <c r="H20" s="217" t="str">
        <f>'2 回転'!H$25</f>
        <v/>
      </c>
      <c r="I20" s="217">
        <f>'2 回転'!H$2</f>
        <v>0</v>
      </c>
      <c r="J20" s="217">
        <v>1</v>
      </c>
      <c r="K20" s="217" t="s">
        <v>189</v>
      </c>
      <c r="L20" s="217" t="s">
        <v>193</v>
      </c>
      <c r="M20" s="217" t="s">
        <v>201</v>
      </c>
      <c r="N20" s="217">
        <f t="shared" ca="1" si="0"/>
        <v>2025</v>
      </c>
      <c r="O20" s="217">
        <f t="shared" ca="1" si="1"/>
        <v>5</v>
      </c>
      <c r="P20" s="217">
        <f t="shared" ca="1" si="2"/>
        <v>4</v>
      </c>
    </row>
    <row r="21" spans="1:16" x14ac:dyDescent="0.15">
      <c r="A21" s="419"/>
      <c r="B21" s="219" t="s">
        <v>159</v>
      </c>
      <c r="C21" s="220" t="str">
        <f>A17&amp;B21</f>
        <v>4S3</v>
      </c>
      <c r="D21" s="217" t="str">
        <f>'2 回転'!B$28</f>
        <v/>
      </c>
      <c r="F21" s="217">
        <f>'2 回転'!B$2</f>
        <v>0</v>
      </c>
      <c r="G21" s="217" t="str">
        <f>'2 回転'!H$28</f>
        <v/>
      </c>
      <c r="I21" s="217">
        <f>'2 回転'!H$2</f>
        <v>0</v>
      </c>
      <c r="J21" s="217">
        <v>1</v>
      </c>
      <c r="K21" s="217" t="s">
        <v>189</v>
      </c>
      <c r="L21" s="217" t="s">
        <v>193</v>
      </c>
      <c r="M21" s="217" t="s">
        <v>201</v>
      </c>
      <c r="N21" s="217">
        <f t="shared" ca="1" si="0"/>
        <v>2025</v>
      </c>
      <c r="O21" s="217">
        <f t="shared" ca="1" si="1"/>
        <v>5</v>
      </c>
      <c r="P21" s="217">
        <f t="shared" ca="1" si="2"/>
        <v>4</v>
      </c>
    </row>
    <row r="22" spans="1:16" x14ac:dyDescent="0.15">
      <c r="A22" s="419">
        <v>5</v>
      </c>
      <c r="B22" s="219" t="s">
        <v>155</v>
      </c>
      <c r="C22" s="220" t="str">
        <f>A22&amp;B22</f>
        <v>5S1</v>
      </c>
      <c r="D22" s="217" t="str">
        <f>'2 回転'!I$4</f>
        <v/>
      </c>
      <c r="F22" s="217">
        <f>'2 回転'!I$2</f>
        <v>0</v>
      </c>
      <c r="G22" s="217" t="str">
        <f>'2 回転'!O$4</f>
        <v/>
      </c>
      <c r="I22" s="217">
        <f>'2 回転'!O$2</f>
        <v>0</v>
      </c>
      <c r="J22" s="217">
        <v>2</v>
      </c>
      <c r="K22" s="217" t="s">
        <v>191</v>
      </c>
      <c r="L22" s="217" t="s">
        <v>193</v>
      </c>
      <c r="M22" s="217" t="s">
        <v>201</v>
      </c>
      <c r="N22" s="217">
        <f t="shared" ca="1" si="0"/>
        <v>2025</v>
      </c>
      <c r="O22" s="217">
        <f t="shared" ca="1" si="1"/>
        <v>5</v>
      </c>
      <c r="P22" s="217">
        <f t="shared" ca="1" si="2"/>
        <v>4</v>
      </c>
    </row>
    <row r="23" spans="1:16" x14ac:dyDescent="0.15">
      <c r="A23" s="419"/>
      <c r="B23" s="219" t="s">
        <v>156</v>
      </c>
      <c r="C23" s="220" t="str">
        <f>A22&amp;B23</f>
        <v>5S2</v>
      </c>
      <c r="D23" s="217" t="str">
        <f>'2 回転'!I$10</f>
        <v/>
      </c>
      <c r="F23" s="217">
        <f>'2 回転'!I$2</f>
        <v>0</v>
      </c>
      <c r="G23" s="217" t="str">
        <f>'2 回転'!O$10</f>
        <v/>
      </c>
      <c r="I23" s="217">
        <f>'2 回転'!O$2</f>
        <v>0</v>
      </c>
      <c r="J23" s="217">
        <v>2</v>
      </c>
      <c r="K23" s="217" t="s">
        <v>191</v>
      </c>
      <c r="L23" s="217" t="s">
        <v>193</v>
      </c>
      <c r="M23" s="217" t="s">
        <v>201</v>
      </c>
      <c r="N23" s="217">
        <f t="shared" ca="1" si="0"/>
        <v>2025</v>
      </c>
      <c r="O23" s="217">
        <f t="shared" ca="1" si="1"/>
        <v>5</v>
      </c>
      <c r="P23" s="217">
        <f t="shared" ca="1" si="2"/>
        <v>4</v>
      </c>
    </row>
    <row r="24" spans="1:16" x14ac:dyDescent="0.15">
      <c r="A24" s="419"/>
      <c r="B24" s="219" t="s">
        <v>157</v>
      </c>
      <c r="C24" s="220" t="str">
        <f>A22&amp;B24</f>
        <v>5D1</v>
      </c>
      <c r="D24" s="217" t="str">
        <f>'2 回転'!I$16</f>
        <v/>
      </c>
      <c r="E24" s="217" t="str">
        <f>'2 回転'!I$19</f>
        <v/>
      </c>
      <c r="F24" s="217">
        <f>'2 回転'!I$2</f>
        <v>0</v>
      </c>
      <c r="G24" s="217" t="str">
        <f>'2 回転'!O$16</f>
        <v/>
      </c>
      <c r="H24" s="217" t="str">
        <f>'2 回転'!O$19</f>
        <v/>
      </c>
      <c r="I24" s="217">
        <f>'2 回転'!O$2</f>
        <v>0</v>
      </c>
      <c r="J24" s="217">
        <v>2</v>
      </c>
      <c r="K24" s="217" t="s">
        <v>191</v>
      </c>
      <c r="L24" s="217" t="s">
        <v>193</v>
      </c>
      <c r="M24" s="217" t="s">
        <v>201</v>
      </c>
      <c r="N24" s="217">
        <f t="shared" ca="1" si="0"/>
        <v>2025</v>
      </c>
      <c r="O24" s="217">
        <f t="shared" ca="1" si="1"/>
        <v>5</v>
      </c>
      <c r="P24" s="217">
        <f t="shared" ca="1" si="2"/>
        <v>4</v>
      </c>
    </row>
    <row r="25" spans="1:16" x14ac:dyDescent="0.15">
      <c r="A25" s="419"/>
      <c r="B25" s="219" t="s">
        <v>158</v>
      </c>
      <c r="C25" s="220" t="str">
        <f>A22&amp;B25</f>
        <v>5D2</v>
      </c>
      <c r="D25" s="217" t="str">
        <f>'2 回転'!I$22</f>
        <v/>
      </c>
      <c r="E25" s="217" t="str">
        <f>'2 回転'!I$25</f>
        <v/>
      </c>
      <c r="F25" s="217">
        <f>'2 回転'!I$2</f>
        <v>0</v>
      </c>
      <c r="G25" s="217" t="str">
        <f>'2 回転'!O$22</f>
        <v/>
      </c>
      <c r="H25" s="217" t="str">
        <f>'2 回転'!O$25</f>
        <v/>
      </c>
      <c r="I25" s="217">
        <f>'2 回転'!O$2</f>
        <v>0</v>
      </c>
      <c r="J25" s="217">
        <v>2</v>
      </c>
      <c r="K25" s="217" t="s">
        <v>191</v>
      </c>
      <c r="L25" s="217" t="s">
        <v>193</v>
      </c>
      <c r="M25" s="217" t="s">
        <v>201</v>
      </c>
      <c r="N25" s="217">
        <f t="shared" ca="1" si="0"/>
        <v>2025</v>
      </c>
      <c r="O25" s="217">
        <f t="shared" ca="1" si="1"/>
        <v>5</v>
      </c>
      <c r="P25" s="217">
        <f t="shared" ca="1" si="2"/>
        <v>4</v>
      </c>
    </row>
    <row r="26" spans="1:16" x14ac:dyDescent="0.15">
      <c r="A26" s="419"/>
      <c r="B26" s="219" t="s">
        <v>159</v>
      </c>
      <c r="C26" s="220" t="str">
        <f>A22&amp;B26</f>
        <v>5S3</v>
      </c>
      <c r="D26" s="217" t="str">
        <f>'2 回転'!I$28</f>
        <v/>
      </c>
      <c r="F26" s="217">
        <f>'2 回転'!I$2</f>
        <v>0</v>
      </c>
      <c r="G26" s="217" t="str">
        <f>'2 回転'!O$28</f>
        <v/>
      </c>
      <c r="I26" s="217">
        <f>'2 回転'!O$2</f>
        <v>0</v>
      </c>
      <c r="J26" s="217">
        <v>2</v>
      </c>
      <c r="K26" s="217" t="s">
        <v>191</v>
      </c>
      <c r="L26" s="217" t="s">
        <v>193</v>
      </c>
      <c r="M26" s="217" t="s">
        <v>201</v>
      </c>
      <c r="N26" s="217">
        <f t="shared" ca="1" si="0"/>
        <v>2025</v>
      </c>
      <c r="O26" s="217">
        <f t="shared" ca="1" si="1"/>
        <v>5</v>
      </c>
      <c r="P26" s="217">
        <f t="shared" ca="1" si="2"/>
        <v>4</v>
      </c>
    </row>
    <row r="27" spans="1:16" x14ac:dyDescent="0.15">
      <c r="A27" s="419">
        <v>6</v>
      </c>
      <c r="B27" s="219" t="s">
        <v>155</v>
      </c>
      <c r="C27" s="220" t="str">
        <f>A27&amp;B27</f>
        <v>6S1</v>
      </c>
      <c r="D27" s="217" t="str">
        <f>'2 回転'!P$4</f>
        <v/>
      </c>
      <c r="F27" s="217">
        <f>'2 回転'!P$2</f>
        <v>0</v>
      </c>
      <c r="G27" s="217" t="str">
        <f>'2 回転'!V$4</f>
        <v/>
      </c>
      <c r="I27" s="217">
        <f>'2 回転'!V$2</f>
        <v>0</v>
      </c>
      <c r="J27" s="217">
        <v>3</v>
      </c>
      <c r="K27" s="217" t="s">
        <v>192</v>
      </c>
      <c r="L27" s="217" t="s">
        <v>193</v>
      </c>
      <c r="M27" s="217" t="s">
        <v>201</v>
      </c>
      <c r="N27" s="217">
        <f t="shared" ca="1" si="0"/>
        <v>2025</v>
      </c>
      <c r="O27" s="217">
        <f t="shared" ca="1" si="1"/>
        <v>5</v>
      </c>
      <c r="P27" s="217">
        <f t="shared" ca="1" si="2"/>
        <v>4</v>
      </c>
    </row>
    <row r="28" spans="1:16" x14ac:dyDescent="0.15">
      <c r="A28" s="419"/>
      <c r="B28" s="219" t="s">
        <v>156</v>
      </c>
      <c r="C28" s="220" t="str">
        <f>A27&amp;B28</f>
        <v>6S2</v>
      </c>
      <c r="D28" s="217" t="str">
        <f>'2 回転'!P$10</f>
        <v/>
      </c>
      <c r="F28" s="217">
        <f>'2 回転'!P$2</f>
        <v>0</v>
      </c>
      <c r="G28" s="217" t="str">
        <f>'2 回転'!V$10</f>
        <v/>
      </c>
      <c r="I28" s="217">
        <f>'2 回転'!V$2</f>
        <v>0</v>
      </c>
      <c r="J28" s="217">
        <v>3</v>
      </c>
      <c r="K28" s="217" t="s">
        <v>192</v>
      </c>
      <c r="L28" s="217" t="s">
        <v>193</v>
      </c>
      <c r="M28" s="217" t="s">
        <v>201</v>
      </c>
      <c r="N28" s="217">
        <f t="shared" ca="1" si="0"/>
        <v>2025</v>
      </c>
      <c r="O28" s="217">
        <f t="shared" ca="1" si="1"/>
        <v>5</v>
      </c>
      <c r="P28" s="217">
        <f t="shared" ca="1" si="2"/>
        <v>4</v>
      </c>
    </row>
    <row r="29" spans="1:16" x14ac:dyDescent="0.15">
      <c r="A29" s="419"/>
      <c r="B29" s="219" t="s">
        <v>157</v>
      </c>
      <c r="C29" s="220" t="str">
        <f>A27&amp;B29</f>
        <v>6D1</v>
      </c>
      <c r="D29" s="217" t="str">
        <f>'2 回転'!P$16</f>
        <v/>
      </c>
      <c r="E29" s="217" t="str">
        <f>'2 回転'!P$19</f>
        <v/>
      </c>
      <c r="F29" s="217">
        <f>'2 回転'!P$2</f>
        <v>0</v>
      </c>
      <c r="G29" s="217" t="str">
        <f>'2 回転'!V$16</f>
        <v/>
      </c>
      <c r="H29" s="217" t="str">
        <f>'2 回転'!V$19</f>
        <v/>
      </c>
      <c r="I29" s="217">
        <f>'2 回転'!V$2</f>
        <v>0</v>
      </c>
      <c r="J29" s="217">
        <v>3</v>
      </c>
      <c r="K29" s="217" t="s">
        <v>192</v>
      </c>
      <c r="L29" s="217" t="s">
        <v>193</v>
      </c>
      <c r="M29" s="217" t="s">
        <v>201</v>
      </c>
      <c r="N29" s="217">
        <f t="shared" ca="1" si="0"/>
        <v>2025</v>
      </c>
      <c r="O29" s="217">
        <f t="shared" ca="1" si="1"/>
        <v>5</v>
      </c>
      <c r="P29" s="217">
        <f t="shared" ca="1" si="2"/>
        <v>4</v>
      </c>
    </row>
    <row r="30" spans="1:16" x14ac:dyDescent="0.15">
      <c r="A30" s="419"/>
      <c r="B30" s="219" t="s">
        <v>158</v>
      </c>
      <c r="C30" s="220" t="str">
        <f>A27&amp;B30</f>
        <v>6D2</v>
      </c>
      <c r="D30" s="217" t="str">
        <f>'2 回転'!P$22</f>
        <v/>
      </c>
      <c r="E30" s="217" t="str">
        <f>'2 回転'!P$25</f>
        <v/>
      </c>
      <c r="F30" s="217">
        <f>'2 回転'!P$2</f>
        <v>0</v>
      </c>
      <c r="G30" s="217" t="str">
        <f>'2 回転'!V$22</f>
        <v/>
      </c>
      <c r="H30" s="217" t="str">
        <f>'2 回転'!V$25</f>
        <v/>
      </c>
      <c r="I30" s="217">
        <f>'2 回転'!V$2</f>
        <v>0</v>
      </c>
      <c r="J30" s="217">
        <v>3</v>
      </c>
      <c r="K30" s="217" t="s">
        <v>192</v>
      </c>
      <c r="L30" s="217" t="s">
        <v>193</v>
      </c>
      <c r="M30" s="217" t="s">
        <v>201</v>
      </c>
      <c r="N30" s="217">
        <f t="shared" ca="1" si="0"/>
        <v>2025</v>
      </c>
      <c r="O30" s="217">
        <f t="shared" ca="1" si="1"/>
        <v>5</v>
      </c>
      <c r="P30" s="217">
        <f t="shared" ca="1" si="2"/>
        <v>4</v>
      </c>
    </row>
    <row r="31" spans="1:16" x14ac:dyDescent="0.15">
      <c r="A31" s="419"/>
      <c r="B31" s="219" t="s">
        <v>159</v>
      </c>
      <c r="C31" s="220" t="str">
        <f>A27&amp;B31</f>
        <v>6S3</v>
      </c>
      <c r="D31" s="217" t="str">
        <f>'2 回転'!P$28</f>
        <v/>
      </c>
      <c r="F31" s="217">
        <f>'2 回転'!P$2</f>
        <v>0</v>
      </c>
      <c r="G31" s="217" t="str">
        <f>'2 回転'!V$28</f>
        <v/>
      </c>
      <c r="I31" s="217">
        <f>'2 回転'!V$2</f>
        <v>0</v>
      </c>
      <c r="J31" s="217">
        <v>3</v>
      </c>
      <c r="K31" s="217" t="s">
        <v>192</v>
      </c>
      <c r="L31" s="217" t="s">
        <v>193</v>
      </c>
      <c r="M31" s="217" t="s">
        <v>201</v>
      </c>
      <c r="N31" s="217">
        <f t="shared" ca="1" si="0"/>
        <v>2025</v>
      </c>
      <c r="O31" s="217">
        <f t="shared" ca="1" si="1"/>
        <v>5</v>
      </c>
      <c r="P31" s="217">
        <f t="shared" ca="1" si="2"/>
        <v>4</v>
      </c>
    </row>
    <row r="32" spans="1:16" x14ac:dyDescent="0.15">
      <c r="A32" s="419">
        <v>7</v>
      </c>
      <c r="B32" s="219" t="s">
        <v>155</v>
      </c>
      <c r="C32" s="220" t="str">
        <f>A32&amp;B32</f>
        <v>7S1</v>
      </c>
      <c r="D32" s="217" t="str">
        <f>'3 回転'!B$4</f>
        <v/>
      </c>
      <c r="F32" s="217">
        <f>'3 回転'!B$2</f>
        <v>0</v>
      </c>
      <c r="G32" s="217" t="str">
        <f>'3 回転'!H$4</f>
        <v/>
      </c>
      <c r="I32" s="217">
        <f>'3 回転'!H$2</f>
        <v>0</v>
      </c>
      <c r="J32" s="217">
        <v>1</v>
      </c>
      <c r="K32" s="217" t="s">
        <v>189</v>
      </c>
      <c r="L32" s="217" t="s">
        <v>194</v>
      </c>
      <c r="M32" s="217" t="s">
        <v>201</v>
      </c>
      <c r="N32" s="217">
        <f t="shared" ca="1" si="0"/>
        <v>2025</v>
      </c>
      <c r="O32" s="217">
        <f t="shared" ca="1" si="1"/>
        <v>5</v>
      </c>
      <c r="P32" s="217">
        <f t="shared" ca="1" si="2"/>
        <v>4</v>
      </c>
    </row>
    <row r="33" spans="1:16" x14ac:dyDescent="0.15">
      <c r="A33" s="419"/>
      <c r="B33" s="219" t="s">
        <v>156</v>
      </c>
      <c r="C33" s="220" t="str">
        <f>A32&amp;B33</f>
        <v>7S2</v>
      </c>
      <c r="D33" s="217" t="str">
        <f>'3 回転'!B$10</f>
        <v/>
      </c>
      <c r="F33" s="217">
        <f>'3 回転'!B$2</f>
        <v>0</v>
      </c>
      <c r="G33" s="217" t="str">
        <f>'3 回転'!H$10</f>
        <v/>
      </c>
      <c r="I33" s="217">
        <f>'3 回転'!H$2</f>
        <v>0</v>
      </c>
      <c r="J33" s="217">
        <v>1</v>
      </c>
      <c r="K33" s="217" t="s">
        <v>189</v>
      </c>
      <c r="L33" s="217" t="s">
        <v>194</v>
      </c>
      <c r="M33" s="217" t="s">
        <v>201</v>
      </c>
      <c r="N33" s="217">
        <f t="shared" ca="1" si="0"/>
        <v>2025</v>
      </c>
      <c r="O33" s="217">
        <f t="shared" ca="1" si="1"/>
        <v>5</v>
      </c>
      <c r="P33" s="217">
        <f t="shared" ca="1" si="2"/>
        <v>4</v>
      </c>
    </row>
    <row r="34" spans="1:16" x14ac:dyDescent="0.15">
      <c r="A34" s="419"/>
      <c r="B34" s="219" t="s">
        <v>157</v>
      </c>
      <c r="C34" s="220" t="str">
        <f>A32&amp;B34</f>
        <v>7D1</v>
      </c>
      <c r="D34" s="217" t="str">
        <f>'3 回転'!B$16</f>
        <v/>
      </c>
      <c r="E34" s="217" t="str">
        <f>'3 回転'!B$19</f>
        <v/>
      </c>
      <c r="F34" s="217">
        <f>'3 回転'!B$2</f>
        <v>0</v>
      </c>
      <c r="G34" s="217" t="str">
        <f>'3 回転'!H$16</f>
        <v/>
      </c>
      <c r="H34" s="217" t="str">
        <f>'3 回転'!H$19</f>
        <v/>
      </c>
      <c r="I34" s="217">
        <f>'3 回転'!H$2</f>
        <v>0</v>
      </c>
      <c r="J34" s="217">
        <v>1</v>
      </c>
      <c r="K34" s="217" t="s">
        <v>189</v>
      </c>
      <c r="L34" s="217" t="s">
        <v>194</v>
      </c>
      <c r="M34" s="217" t="s">
        <v>201</v>
      </c>
      <c r="N34" s="217">
        <f t="shared" ca="1" si="0"/>
        <v>2025</v>
      </c>
      <c r="O34" s="217">
        <f t="shared" ca="1" si="1"/>
        <v>5</v>
      </c>
      <c r="P34" s="217">
        <f t="shared" ca="1" si="2"/>
        <v>4</v>
      </c>
    </row>
    <row r="35" spans="1:16" x14ac:dyDescent="0.15">
      <c r="A35" s="419"/>
      <c r="B35" s="219" t="s">
        <v>158</v>
      </c>
      <c r="C35" s="220" t="str">
        <f>A32&amp;B35</f>
        <v>7D2</v>
      </c>
      <c r="D35" s="217" t="str">
        <f>'3 回転'!B$22</f>
        <v/>
      </c>
      <c r="E35" s="217" t="str">
        <f>'3 回転'!B$25</f>
        <v/>
      </c>
      <c r="F35" s="217">
        <f>'3 回転'!B$2</f>
        <v>0</v>
      </c>
      <c r="G35" s="217" t="str">
        <f>'3 回転'!H$22</f>
        <v/>
      </c>
      <c r="H35" s="217" t="str">
        <f>'3 回転'!H$25</f>
        <v/>
      </c>
      <c r="I35" s="217">
        <f>'3 回転'!H$2</f>
        <v>0</v>
      </c>
      <c r="J35" s="217">
        <v>1</v>
      </c>
      <c r="K35" s="217" t="s">
        <v>189</v>
      </c>
      <c r="L35" s="217" t="s">
        <v>194</v>
      </c>
      <c r="M35" s="217" t="s">
        <v>201</v>
      </c>
      <c r="N35" s="217">
        <f t="shared" ca="1" si="0"/>
        <v>2025</v>
      </c>
      <c r="O35" s="217">
        <f t="shared" ca="1" si="1"/>
        <v>5</v>
      </c>
      <c r="P35" s="217">
        <f t="shared" ca="1" si="2"/>
        <v>4</v>
      </c>
    </row>
    <row r="36" spans="1:16" x14ac:dyDescent="0.15">
      <c r="A36" s="419"/>
      <c r="B36" s="219" t="s">
        <v>159</v>
      </c>
      <c r="C36" s="220" t="str">
        <f>A32&amp;B36</f>
        <v>7S3</v>
      </c>
      <c r="D36" s="217" t="str">
        <f>'3 回転'!B$28</f>
        <v/>
      </c>
      <c r="F36" s="217">
        <f>'3 回転'!B$2</f>
        <v>0</v>
      </c>
      <c r="G36" s="217" t="str">
        <f>'3 回転'!H$28</f>
        <v/>
      </c>
      <c r="I36" s="217">
        <f>'3 回転'!H$2</f>
        <v>0</v>
      </c>
      <c r="J36" s="217">
        <v>1</v>
      </c>
      <c r="K36" s="217" t="s">
        <v>189</v>
      </c>
      <c r="L36" s="217" t="s">
        <v>194</v>
      </c>
      <c r="M36" s="217" t="s">
        <v>201</v>
      </c>
      <c r="N36" s="217">
        <f t="shared" ca="1" si="0"/>
        <v>2025</v>
      </c>
      <c r="O36" s="217">
        <f t="shared" ca="1" si="1"/>
        <v>5</v>
      </c>
      <c r="P36" s="217">
        <f t="shared" ca="1" si="2"/>
        <v>4</v>
      </c>
    </row>
    <row r="37" spans="1:16" x14ac:dyDescent="0.15">
      <c r="A37" s="419">
        <v>8</v>
      </c>
      <c r="B37" s="219" t="s">
        <v>155</v>
      </c>
      <c r="C37" s="220" t="str">
        <f>A37&amp;B37</f>
        <v>8S1</v>
      </c>
      <c r="D37" s="217" t="str">
        <f>'3 回転'!I$4</f>
        <v/>
      </c>
      <c r="F37" s="217">
        <f>'3 回転'!I$2</f>
        <v>0</v>
      </c>
      <c r="G37" s="217" t="str">
        <f>'3 回転'!O$4</f>
        <v/>
      </c>
      <c r="I37" s="217">
        <f>'3 回転'!O$2</f>
        <v>0</v>
      </c>
      <c r="J37" s="217">
        <v>2</v>
      </c>
      <c r="K37" s="217" t="s">
        <v>191</v>
      </c>
      <c r="L37" s="217" t="s">
        <v>194</v>
      </c>
      <c r="M37" s="217" t="s">
        <v>201</v>
      </c>
      <c r="N37" s="217">
        <f t="shared" ca="1" si="0"/>
        <v>2025</v>
      </c>
      <c r="O37" s="217">
        <f t="shared" ca="1" si="1"/>
        <v>5</v>
      </c>
      <c r="P37" s="217">
        <f t="shared" ca="1" si="2"/>
        <v>4</v>
      </c>
    </row>
    <row r="38" spans="1:16" x14ac:dyDescent="0.15">
      <c r="A38" s="419"/>
      <c r="B38" s="219" t="s">
        <v>156</v>
      </c>
      <c r="C38" s="220" t="str">
        <f>A37&amp;B38</f>
        <v>8S2</v>
      </c>
      <c r="D38" s="217" t="str">
        <f>'3 回転'!I$10</f>
        <v/>
      </c>
      <c r="F38" s="217">
        <f>'3 回転'!I$2</f>
        <v>0</v>
      </c>
      <c r="G38" s="217" t="str">
        <f>'3 回転'!O$10</f>
        <v/>
      </c>
      <c r="I38" s="217">
        <f>'3 回転'!O$2</f>
        <v>0</v>
      </c>
      <c r="J38" s="217">
        <v>2</v>
      </c>
      <c r="K38" s="217" t="s">
        <v>191</v>
      </c>
      <c r="L38" s="217" t="s">
        <v>194</v>
      </c>
      <c r="M38" s="217" t="s">
        <v>201</v>
      </c>
      <c r="N38" s="217">
        <f t="shared" ca="1" si="0"/>
        <v>2025</v>
      </c>
      <c r="O38" s="217">
        <f t="shared" ca="1" si="1"/>
        <v>5</v>
      </c>
      <c r="P38" s="217">
        <f t="shared" ca="1" si="2"/>
        <v>4</v>
      </c>
    </row>
    <row r="39" spans="1:16" x14ac:dyDescent="0.15">
      <c r="A39" s="419"/>
      <c r="B39" s="219" t="s">
        <v>157</v>
      </c>
      <c r="C39" s="220" t="str">
        <f>A37&amp;B39</f>
        <v>8D1</v>
      </c>
      <c r="D39" s="217" t="str">
        <f>'3 回転'!I$16</f>
        <v/>
      </c>
      <c r="E39" s="217" t="str">
        <f>'3 回転'!I$19</f>
        <v/>
      </c>
      <c r="F39" s="217">
        <f>'3 回転'!I$2</f>
        <v>0</v>
      </c>
      <c r="G39" s="217" t="str">
        <f>'3 回転'!O$16</f>
        <v/>
      </c>
      <c r="H39" s="217" t="str">
        <f>'3 回転'!O$19</f>
        <v/>
      </c>
      <c r="I39" s="217">
        <f>'3 回転'!O$2</f>
        <v>0</v>
      </c>
      <c r="J39" s="217">
        <v>2</v>
      </c>
      <c r="K39" s="217" t="s">
        <v>191</v>
      </c>
      <c r="L39" s="217" t="s">
        <v>194</v>
      </c>
      <c r="M39" s="217" t="s">
        <v>201</v>
      </c>
      <c r="N39" s="217">
        <f t="shared" ca="1" si="0"/>
        <v>2025</v>
      </c>
      <c r="O39" s="217">
        <f t="shared" ca="1" si="1"/>
        <v>5</v>
      </c>
      <c r="P39" s="217">
        <f t="shared" ca="1" si="2"/>
        <v>4</v>
      </c>
    </row>
    <row r="40" spans="1:16" x14ac:dyDescent="0.15">
      <c r="A40" s="419"/>
      <c r="B40" s="219" t="s">
        <v>158</v>
      </c>
      <c r="C40" s="220" t="str">
        <f>A37&amp;B40</f>
        <v>8D2</v>
      </c>
      <c r="D40" s="217" t="str">
        <f>'3 回転'!I$22</f>
        <v/>
      </c>
      <c r="E40" s="217" t="str">
        <f>'3 回転'!I$25</f>
        <v/>
      </c>
      <c r="F40" s="217">
        <f>'3 回転'!I$2</f>
        <v>0</v>
      </c>
      <c r="G40" s="217" t="str">
        <f>'3 回転'!O$22</f>
        <v/>
      </c>
      <c r="H40" s="217" t="str">
        <f>'3 回転'!O$25</f>
        <v/>
      </c>
      <c r="I40" s="217">
        <f>'3 回転'!O$2</f>
        <v>0</v>
      </c>
      <c r="J40" s="217">
        <v>2</v>
      </c>
      <c r="K40" s="217" t="s">
        <v>191</v>
      </c>
      <c r="L40" s="217" t="s">
        <v>194</v>
      </c>
      <c r="M40" s="217" t="s">
        <v>201</v>
      </c>
      <c r="N40" s="217">
        <f t="shared" ca="1" si="0"/>
        <v>2025</v>
      </c>
      <c r="O40" s="217">
        <f t="shared" ca="1" si="1"/>
        <v>5</v>
      </c>
      <c r="P40" s="217">
        <f t="shared" ca="1" si="2"/>
        <v>4</v>
      </c>
    </row>
    <row r="41" spans="1:16" x14ac:dyDescent="0.15">
      <c r="A41" s="419"/>
      <c r="B41" s="219" t="s">
        <v>159</v>
      </c>
      <c r="C41" s="220" t="str">
        <f>A37&amp;B41</f>
        <v>8S3</v>
      </c>
      <c r="D41" s="217" t="str">
        <f>'3 回転'!I$28</f>
        <v/>
      </c>
      <c r="F41" s="217">
        <f>'3 回転'!I$2</f>
        <v>0</v>
      </c>
      <c r="G41" s="217" t="str">
        <f>'3 回転'!O$28</f>
        <v/>
      </c>
      <c r="I41" s="217">
        <f>'3 回転'!O$2</f>
        <v>0</v>
      </c>
      <c r="J41" s="217">
        <v>2</v>
      </c>
      <c r="K41" s="217" t="s">
        <v>191</v>
      </c>
      <c r="L41" s="217" t="s">
        <v>194</v>
      </c>
      <c r="M41" s="217" t="s">
        <v>201</v>
      </c>
      <c r="N41" s="217">
        <f t="shared" ca="1" si="0"/>
        <v>2025</v>
      </c>
      <c r="O41" s="217">
        <f t="shared" ca="1" si="1"/>
        <v>5</v>
      </c>
      <c r="P41" s="217">
        <f t="shared" ca="1" si="2"/>
        <v>4</v>
      </c>
    </row>
    <row r="42" spans="1:16" x14ac:dyDescent="0.15">
      <c r="A42" s="419">
        <v>9</v>
      </c>
      <c r="B42" s="219" t="s">
        <v>155</v>
      </c>
      <c r="C42" s="220" t="str">
        <f>A42&amp;B42</f>
        <v>9S1</v>
      </c>
      <c r="D42" s="217" t="str">
        <f>'3 回転'!P$4</f>
        <v/>
      </c>
      <c r="F42" s="217">
        <f>'3 回転'!P$2</f>
        <v>0</v>
      </c>
      <c r="G42" s="217" t="str">
        <f>'3 回転'!V$4</f>
        <v/>
      </c>
      <c r="I42" s="217">
        <f>'3 回転'!V$2</f>
        <v>0</v>
      </c>
      <c r="J42" s="217">
        <v>3</v>
      </c>
      <c r="K42" s="217" t="s">
        <v>192</v>
      </c>
      <c r="L42" s="217" t="s">
        <v>194</v>
      </c>
      <c r="M42" s="217" t="s">
        <v>201</v>
      </c>
      <c r="N42" s="217">
        <f t="shared" ca="1" si="0"/>
        <v>2025</v>
      </c>
      <c r="O42" s="217">
        <f t="shared" ca="1" si="1"/>
        <v>5</v>
      </c>
      <c r="P42" s="217">
        <f t="shared" ca="1" si="2"/>
        <v>4</v>
      </c>
    </row>
    <row r="43" spans="1:16" x14ac:dyDescent="0.15">
      <c r="A43" s="419"/>
      <c r="B43" s="219" t="s">
        <v>156</v>
      </c>
      <c r="C43" s="220" t="str">
        <f>A42&amp;B43</f>
        <v>9S2</v>
      </c>
      <c r="D43" s="217" t="str">
        <f>'3 回転'!P$10</f>
        <v/>
      </c>
      <c r="F43" s="217">
        <f>'3 回転'!P$2</f>
        <v>0</v>
      </c>
      <c r="G43" s="217" t="str">
        <f>'3 回転'!V$10</f>
        <v/>
      </c>
      <c r="I43" s="217">
        <f>'3 回転'!V$2</f>
        <v>0</v>
      </c>
      <c r="J43" s="217">
        <v>3</v>
      </c>
      <c r="K43" s="217" t="s">
        <v>192</v>
      </c>
      <c r="L43" s="217" t="s">
        <v>194</v>
      </c>
      <c r="M43" s="217" t="s">
        <v>201</v>
      </c>
      <c r="N43" s="217">
        <f t="shared" ca="1" si="0"/>
        <v>2025</v>
      </c>
      <c r="O43" s="217">
        <f t="shared" ca="1" si="1"/>
        <v>5</v>
      </c>
      <c r="P43" s="217">
        <f t="shared" ca="1" si="2"/>
        <v>4</v>
      </c>
    </row>
    <row r="44" spans="1:16" x14ac:dyDescent="0.15">
      <c r="A44" s="419"/>
      <c r="B44" s="219" t="s">
        <v>157</v>
      </c>
      <c r="C44" s="220" t="str">
        <f>A42&amp;B44</f>
        <v>9D1</v>
      </c>
      <c r="D44" s="217" t="str">
        <f>'3 回転'!P$16</f>
        <v/>
      </c>
      <c r="E44" s="217" t="str">
        <f>'3 回転'!P$19</f>
        <v/>
      </c>
      <c r="F44" s="217">
        <f>'3 回転'!P$2</f>
        <v>0</v>
      </c>
      <c r="G44" s="217" t="str">
        <f>'3 回転'!V$16</f>
        <v/>
      </c>
      <c r="H44" s="217" t="str">
        <f>'3 回転'!V$19</f>
        <v/>
      </c>
      <c r="I44" s="217">
        <f>'3 回転'!V$2</f>
        <v>0</v>
      </c>
      <c r="J44" s="217">
        <v>3</v>
      </c>
      <c r="K44" s="217" t="s">
        <v>192</v>
      </c>
      <c r="L44" s="217" t="s">
        <v>194</v>
      </c>
      <c r="M44" s="217" t="s">
        <v>201</v>
      </c>
      <c r="N44" s="217">
        <f t="shared" ca="1" si="0"/>
        <v>2025</v>
      </c>
      <c r="O44" s="217">
        <f t="shared" ca="1" si="1"/>
        <v>5</v>
      </c>
      <c r="P44" s="217">
        <f t="shared" ca="1" si="2"/>
        <v>4</v>
      </c>
    </row>
    <row r="45" spans="1:16" x14ac:dyDescent="0.15">
      <c r="A45" s="419"/>
      <c r="B45" s="219" t="s">
        <v>158</v>
      </c>
      <c r="C45" s="220" t="str">
        <f>A42&amp;B45</f>
        <v>9D2</v>
      </c>
      <c r="D45" s="217" t="str">
        <f>'3 回転'!P$22</f>
        <v/>
      </c>
      <c r="E45" s="217" t="str">
        <f>'3 回転'!P$25</f>
        <v/>
      </c>
      <c r="F45" s="217">
        <f>'3 回転'!P$2</f>
        <v>0</v>
      </c>
      <c r="G45" s="217" t="str">
        <f>'3 回転'!V$22</f>
        <v/>
      </c>
      <c r="H45" s="217" t="str">
        <f>'3 回転'!V$25</f>
        <v/>
      </c>
      <c r="I45" s="217">
        <f>'3 回転'!V$2</f>
        <v>0</v>
      </c>
      <c r="J45" s="217">
        <v>3</v>
      </c>
      <c r="K45" s="217" t="s">
        <v>192</v>
      </c>
      <c r="L45" s="217" t="s">
        <v>194</v>
      </c>
      <c r="M45" s="217" t="s">
        <v>201</v>
      </c>
      <c r="N45" s="217">
        <f t="shared" ca="1" si="0"/>
        <v>2025</v>
      </c>
      <c r="O45" s="217">
        <f t="shared" ca="1" si="1"/>
        <v>5</v>
      </c>
      <c r="P45" s="217">
        <f t="shared" ca="1" si="2"/>
        <v>4</v>
      </c>
    </row>
    <row r="46" spans="1:16" x14ac:dyDescent="0.15">
      <c r="A46" s="419"/>
      <c r="B46" s="219" t="s">
        <v>159</v>
      </c>
      <c r="C46" s="220" t="str">
        <f>A42&amp;B46</f>
        <v>9S3</v>
      </c>
      <c r="D46" s="217" t="str">
        <f>'3 回転'!P$28</f>
        <v/>
      </c>
      <c r="F46" s="217">
        <f>'3 回転'!P$2</f>
        <v>0</v>
      </c>
      <c r="G46" s="217" t="str">
        <f>'3 回転'!V$28</f>
        <v/>
      </c>
      <c r="I46" s="217">
        <f>'3 回転'!V$2</f>
        <v>0</v>
      </c>
      <c r="J46" s="217">
        <v>3</v>
      </c>
      <c r="K46" s="217" t="s">
        <v>192</v>
      </c>
      <c r="L46" s="217" t="s">
        <v>194</v>
      </c>
      <c r="M46" s="217" t="s">
        <v>201</v>
      </c>
      <c r="N46" s="217">
        <f t="shared" ca="1" si="0"/>
        <v>2025</v>
      </c>
      <c r="O46" s="217">
        <f t="shared" ca="1" si="1"/>
        <v>5</v>
      </c>
      <c r="P46" s="217">
        <f t="shared" ca="1" si="2"/>
        <v>4</v>
      </c>
    </row>
    <row r="47" spans="1:16" x14ac:dyDescent="0.15">
      <c r="A47" s="419">
        <v>10</v>
      </c>
      <c r="B47" s="219" t="s">
        <v>155</v>
      </c>
      <c r="C47" s="220" t="str">
        <f>A47&amp;B47</f>
        <v>10S1</v>
      </c>
      <c r="D47" s="217" t="str">
        <f>'4 回転'!B$4</f>
        <v/>
      </c>
      <c r="F47" s="217">
        <f>'4 回転'!B$2</f>
        <v>0</v>
      </c>
      <c r="G47" s="217" t="str">
        <f>'4 回転'!H$4</f>
        <v/>
      </c>
      <c r="I47" s="217">
        <f>'4 回転'!H$2</f>
        <v>0</v>
      </c>
      <c r="J47" s="217">
        <v>1</v>
      </c>
      <c r="K47" s="217" t="s">
        <v>189</v>
      </c>
      <c r="L47" s="217" t="s">
        <v>195</v>
      </c>
      <c r="M47" s="217" t="s">
        <v>201</v>
      </c>
      <c r="N47" s="217">
        <f t="shared" ca="1" si="0"/>
        <v>2025</v>
      </c>
      <c r="O47" s="217">
        <f t="shared" ca="1" si="1"/>
        <v>5</v>
      </c>
      <c r="P47" s="217">
        <f t="shared" ca="1" si="2"/>
        <v>4</v>
      </c>
    </row>
    <row r="48" spans="1:16" x14ac:dyDescent="0.15">
      <c r="A48" s="419"/>
      <c r="B48" s="219" t="s">
        <v>156</v>
      </c>
      <c r="C48" s="220" t="str">
        <f>A47&amp;B48</f>
        <v>10S2</v>
      </c>
      <c r="D48" s="217" t="str">
        <f>'4 回転'!B$10</f>
        <v/>
      </c>
      <c r="F48" s="217">
        <f>'4 回転'!B$2</f>
        <v>0</v>
      </c>
      <c r="G48" s="217" t="str">
        <f>'4 回転'!H$10</f>
        <v/>
      </c>
      <c r="I48" s="217">
        <f>'4 回転'!H$2</f>
        <v>0</v>
      </c>
      <c r="J48" s="217">
        <v>1</v>
      </c>
      <c r="K48" s="217" t="s">
        <v>189</v>
      </c>
      <c r="L48" s="217" t="s">
        <v>195</v>
      </c>
      <c r="M48" s="217" t="s">
        <v>201</v>
      </c>
      <c r="N48" s="217">
        <f t="shared" ca="1" si="0"/>
        <v>2025</v>
      </c>
      <c r="O48" s="217">
        <f t="shared" ca="1" si="1"/>
        <v>5</v>
      </c>
      <c r="P48" s="217">
        <f t="shared" ca="1" si="2"/>
        <v>4</v>
      </c>
    </row>
    <row r="49" spans="1:16" x14ac:dyDescent="0.15">
      <c r="A49" s="419"/>
      <c r="B49" s="219" t="s">
        <v>157</v>
      </c>
      <c r="C49" s="220" t="str">
        <f>A47&amp;B49</f>
        <v>10D1</v>
      </c>
      <c r="D49" s="217" t="str">
        <f>'4 回転'!B$16</f>
        <v/>
      </c>
      <c r="E49" s="217" t="str">
        <f>'4 回転'!B$19</f>
        <v/>
      </c>
      <c r="F49" s="217">
        <f>'4 回転'!B$2</f>
        <v>0</v>
      </c>
      <c r="G49" s="217" t="str">
        <f>'4 回転'!H$16</f>
        <v/>
      </c>
      <c r="H49" s="217" t="str">
        <f>'4 回転'!H$19</f>
        <v/>
      </c>
      <c r="I49" s="217">
        <f>'4 回転'!H$2</f>
        <v>0</v>
      </c>
      <c r="J49" s="217">
        <v>1</v>
      </c>
      <c r="K49" s="217" t="s">
        <v>189</v>
      </c>
      <c r="L49" s="217" t="s">
        <v>195</v>
      </c>
      <c r="M49" s="217" t="s">
        <v>201</v>
      </c>
      <c r="N49" s="217">
        <f t="shared" ca="1" si="0"/>
        <v>2025</v>
      </c>
      <c r="O49" s="217">
        <f t="shared" ca="1" si="1"/>
        <v>5</v>
      </c>
      <c r="P49" s="217">
        <f t="shared" ca="1" si="2"/>
        <v>4</v>
      </c>
    </row>
    <row r="50" spans="1:16" x14ac:dyDescent="0.15">
      <c r="A50" s="419"/>
      <c r="B50" s="219" t="s">
        <v>158</v>
      </c>
      <c r="C50" s="220" t="str">
        <f>A47&amp;B50</f>
        <v>10D2</v>
      </c>
      <c r="D50" s="217" t="str">
        <f>'4 回転'!B$22</f>
        <v/>
      </c>
      <c r="E50" s="217" t="str">
        <f>'4 回転'!B$25</f>
        <v/>
      </c>
      <c r="F50" s="217">
        <f>'4 回転'!B$2</f>
        <v>0</v>
      </c>
      <c r="G50" s="217" t="str">
        <f>'4 回転'!H$22</f>
        <v/>
      </c>
      <c r="H50" s="217" t="str">
        <f>'4 回転'!H$25</f>
        <v/>
      </c>
      <c r="I50" s="217">
        <f>'4 回転'!H$2</f>
        <v>0</v>
      </c>
      <c r="J50" s="217">
        <v>1</v>
      </c>
      <c r="K50" s="217" t="s">
        <v>189</v>
      </c>
      <c r="L50" s="217" t="s">
        <v>195</v>
      </c>
      <c r="M50" s="217" t="s">
        <v>201</v>
      </c>
      <c r="N50" s="217">
        <f t="shared" ca="1" si="0"/>
        <v>2025</v>
      </c>
      <c r="O50" s="217">
        <f t="shared" ca="1" si="1"/>
        <v>5</v>
      </c>
      <c r="P50" s="217">
        <f t="shared" ca="1" si="2"/>
        <v>4</v>
      </c>
    </row>
    <row r="51" spans="1:16" x14ac:dyDescent="0.15">
      <c r="A51" s="419"/>
      <c r="B51" s="219" t="s">
        <v>159</v>
      </c>
      <c r="C51" s="220" t="str">
        <f>A47&amp;B51</f>
        <v>10S3</v>
      </c>
      <c r="D51" s="217" t="str">
        <f>'4 回転'!B$28</f>
        <v/>
      </c>
      <c r="F51" s="217">
        <f>'4 回転'!B$2</f>
        <v>0</v>
      </c>
      <c r="G51" s="217" t="str">
        <f>'4 回転'!H$28</f>
        <v/>
      </c>
      <c r="I51" s="217">
        <f>'4 回転'!H$2</f>
        <v>0</v>
      </c>
      <c r="J51" s="217">
        <v>1</v>
      </c>
      <c r="K51" s="217" t="s">
        <v>189</v>
      </c>
      <c r="L51" s="217" t="s">
        <v>195</v>
      </c>
      <c r="M51" s="217" t="s">
        <v>201</v>
      </c>
      <c r="N51" s="217">
        <f t="shared" ca="1" si="0"/>
        <v>2025</v>
      </c>
      <c r="O51" s="217">
        <f t="shared" ca="1" si="1"/>
        <v>5</v>
      </c>
      <c r="P51" s="217">
        <f t="shared" ca="1" si="2"/>
        <v>4</v>
      </c>
    </row>
    <row r="52" spans="1:16" x14ac:dyDescent="0.15">
      <c r="A52" s="419">
        <v>11</v>
      </c>
      <c r="B52" s="219" t="s">
        <v>155</v>
      </c>
      <c r="C52" s="220" t="str">
        <f>A52&amp;B52</f>
        <v>11S1</v>
      </c>
      <c r="D52" s="217" t="str">
        <f>'4 回転'!I$4</f>
        <v/>
      </c>
      <c r="F52" s="217">
        <f>'4 回転'!I$2</f>
        <v>0</v>
      </c>
      <c r="G52" s="217" t="str">
        <f>'4 回転'!O$4</f>
        <v/>
      </c>
      <c r="I52" s="217">
        <f>'4 回転'!O$2</f>
        <v>0</v>
      </c>
      <c r="J52" s="217">
        <v>2</v>
      </c>
      <c r="K52" s="217" t="s">
        <v>191</v>
      </c>
      <c r="L52" s="217" t="s">
        <v>195</v>
      </c>
      <c r="M52" s="217" t="s">
        <v>201</v>
      </c>
      <c r="N52" s="217">
        <f t="shared" ca="1" si="0"/>
        <v>2025</v>
      </c>
      <c r="O52" s="217">
        <f t="shared" ca="1" si="1"/>
        <v>5</v>
      </c>
      <c r="P52" s="217">
        <f t="shared" ca="1" si="2"/>
        <v>4</v>
      </c>
    </row>
    <row r="53" spans="1:16" x14ac:dyDescent="0.15">
      <c r="A53" s="419"/>
      <c r="B53" s="219" t="s">
        <v>156</v>
      </c>
      <c r="C53" s="220" t="str">
        <f>A52&amp;B53</f>
        <v>11S2</v>
      </c>
      <c r="D53" s="217" t="str">
        <f>'4 回転'!I$10</f>
        <v/>
      </c>
      <c r="F53" s="217">
        <f>'4 回転'!I$2</f>
        <v>0</v>
      </c>
      <c r="G53" s="217" t="str">
        <f>'4 回転'!O$10</f>
        <v/>
      </c>
      <c r="I53" s="217">
        <f>'4 回転'!O$2</f>
        <v>0</v>
      </c>
      <c r="J53" s="217">
        <v>2</v>
      </c>
      <c r="K53" s="217" t="s">
        <v>191</v>
      </c>
      <c r="L53" s="217" t="s">
        <v>195</v>
      </c>
      <c r="M53" s="217" t="s">
        <v>201</v>
      </c>
      <c r="N53" s="217">
        <f t="shared" ca="1" si="0"/>
        <v>2025</v>
      </c>
      <c r="O53" s="217">
        <f t="shared" ca="1" si="1"/>
        <v>5</v>
      </c>
      <c r="P53" s="217">
        <f t="shared" ca="1" si="2"/>
        <v>4</v>
      </c>
    </row>
    <row r="54" spans="1:16" x14ac:dyDescent="0.15">
      <c r="A54" s="419"/>
      <c r="B54" s="219" t="s">
        <v>157</v>
      </c>
      <c r="C54" s="220" t="str">
        <f>A52&amp;B54</f>
        <v>11D1</v>
      </c>
      <c r="D54" s="217" t="str">
        <f>'4 回転'!I$16</f>
        <v/>
      </c>
      <c r="E54" s="217" t="str">
        <f>'4 回転'!I$19</f>
        <v/>
      </c>
      <c r="F54" s="217">
        <f>'4 回転'!I$2</f>
        <v>0</v>
      </c>
      <c r="G54" s="217" t="str">
        <f>'4 回転'!O$16</f>
        <v/>
      </c>
      <c r="H54" s="217" t="str">
        <f>'4 回転'!O$19</f>
        <v/>
      </c>
      <c r="I54" s="217">
        <f>'4 回転'!O$2</f>
        <v>0</v>
      </c>
      <c r="J54" s="217">
        <v>2</v>
      </c>
      <c r="K54" s="217" t="s">
        <v>191</v>
      </c>
      <c r="L54" s="217" t="s">
        <v>195</v>
      </c>
      <c r="M54" s="217" t="s">
        <v>201</v>
      </c>
      <c r="N54" s="217">
        <f t="shared" ca="1" si="0"/>
        <v>2025</v>
      </c>
      <c r="O54" s="217">
        <f t="shared" ca="1" si="1"/>
        <v>5</v>
      </c>
      <c r="P54" s="217">
        <f t="shared" ca="1" si="2"/>
        <v>4</v>
      </c>
    </row>
    <row r="55" spans="1:16" x14ac:dyDescent="0.15">
      <c r="A55" s="419"/>
      <c r="B55" s="219" t="s">
        <v>158</v>
      </c>
      <c r="C55" s="220" t="str">
        <f>A52&amp;B55</f>
        <v>11D2</v>
      </c>
      <c r="D55" s="217" t="str">
        <f>'4 回転'!I$22</f>
        <v/>
      </c>
      <c r="E55" s="217" t="str">
        <f>'4 回転'!I$25</f>
        <v/>
      </c>
      <c r="F55" s="217">
        <f>'4 回転'!I$2</f>
        <v>0</v>
      </c>
      <c r="G55" s="217" t="str">
        <f>'4 回転'!O$22</f>
        <v/>
      </c>
      <c r="H55" s="217" t="str">
        <f>'4 回転'!O$25</f>
        <v/>
      </c>
      <c r="I55" s="217">
        <f>'4 回転'!O$2</f>
        <v>0</v>
      </c>
      <c r="J55" s="217">
        <v>2</v>
      </c>
      <c r="K55" s="217" t="s">
        <v>191</v>
      </c>
      <c r="L55" s="217" t="s">
        <v>195</v>
      </c>
      <c r="M55" s="217" t="s">
        <v>201</v>
      </c>
      <c r="N55" s="217">
        <f t="shared" ca="1" si="0"/>
        <v>2025</v>
      </c>
      <c r="O55" s="217">
        <f t="shared" ca="1" si="1"/>
        <v>5</v>
      </c>
      <c r="P55" s="217">
        <f t="shared" ca="1" si="2"/>
        <v>4</v>
      </c>
    </row>
    <row r="56" spans="1:16" x14ac:dyDescent="0.15">
      <c r="A56" s="419"/>
      <c r="B56" s="219" t="s">
        <v>159</v>
      </c>
      <c r="C56" s="220" t="str">
        <f>A52&amp;B56</f>
        <v>11S3</v>
      </c>
      <c r="D56" s="217" t="str">
        <f>'4 回転'!I$28</f>
        <v/>
      </c>
      <c r="F56" s="217">
        <f>'4 回転'!I$2</f>
        <v>0</v>
      </c>
      <c r="G56" s="217" t="str">
        <f>'4 回転'!O$28</f>
        <v/>
      </c>
      <c r="I56" s="217">
        <f>'4 回転'!O$2</f>
        <v>0</v>
      </c>
      <c r="J56" s="217">
        <v>2</v>
      </c>
      <c r="K56" s="217" t="s">
        <v>191</v>
      </c>
      <c r="L56" s="217" t="s">
        <v>195</v>
      </c>
      <c r="M56" s="217" t="s">
        <v>201</v>
      </c>
      <c r="N56" s="217">
        <f t="shared" ca="1" si="0"/>
        <v>2025</v>
      </c>
      <c r="O56" s="217">
        <f t="shared" ca="1" si="1"/>
        <v>5</v>
      </c>
      <c r="P56" s="217">
        <f t="shared" ca="1" si="2"/>
        <v>4</v>
      </c>
    </row>
    <row r="57" spans="1:16" x14ac:dyDescent="0.15">
      <c r="A57" s="419" t="s">
        <v>196</v>
      </c>
      <c r="B57" s="219" t="s">
        <v>155</v>
      </c>
      <c r="C57" s="220" t="str">
        <f>A57&amp;B57</f>
        <v>12S1</v>
      </c>
      <c r="D57" s="217" t="str">
        <f>'4 回転'!P$4</f>
        <v/>
      </c>
      <c r="F57" s="217">
        <f>'4 回転'!P$2</f>
        <v>0</v>
      </c>
      <c r="G57" s="217" t="str">
        <f>'4 回転'!V$4</f>
        <v/>
      </c>
      <c r="I57" s="217">
        <f>'4 回転'!V$2</f>
        <v>0</v>
      </c>
      <c r="J57" s="217">
        <v>3</v>
      </c>
      <c r="K57" s="217" t="s">
        <v>192</v>
      </c>
      <c r="L57" s="217" t="s">
        <v>195</v>
      </c>
      <c r="M57" s="217" t="s">
        <v>201</v>
      </c>
      <c r="N57" s="217">
        <f t="shared" ca="1" si="0"/>
        <v>2025</v>
      </c>
      <c r="O57" s="217">
        <f t="shared" ca="1" si="1"/>
        <v>5</v>
      </c>
      <c r="P57" s="217">
        <f t="shared" ca="1" si="2"/>
        <v>4</v>
      </c>
    </row>
    <row r="58" spans="1:16" x14ac:dyDescent="0.15">
      <c r="A58" s="419"/>
      <c r="B58" s="219" t="s">
        <v>156</v>
      </c>
      <c r="C58" s="220" t="str">
        <f>A57&amp;B58</f>
        <v>12S2</v>
      </c>
      <c r="D58" s="217" t="str">
        <f>'4 回転'!P$10</f>
        <v/>
      </c>
      <c r="F58" s="217">
        <f>'4 回転'!P$2</f>
        <v>0</v>
      </c>
      <c r="G58" s="217" t="str">
        <f>'4 回転'!V$10</f>
        <v/>
      </c>
      <c r="I58" s="217">
        <f>'4 回転'!V$2</f>
        <v>0</v>
      </c>
      <c r="J58" s="217">
        <v>3</v>
      </c>
      <c r="K58" s="217" t="s">
        <v>192</v>
      </c>
      <c r="L58" s="217" t="s">
        <v>195</v>
      </c>
      <c r="M58" s="217" t="s">
        <v>201</v>
      </c>
      <c r="N58" s="217">
        <f t="shared" ca="1" si="0"/>
        <v>2025</v>
      </c>
      <c r="O58" s="217">
        <f t="shared" ca="1" si="1"/>
        <v>5</v>
      </c>
      <c r="P58" s="217">
        <f t="shared" ca="1" si="2"/>
        <v>4</v>
      </c>
    </row>
    <row r="59" spans="1:16" x14ac:dyDescent="0.15">
      <c r="A59" s="419"/>
      <c r="B59" s="219" t="s">
        <v>157</v>
      </c>
      <c r="C59" s="220" t="str">
        <f>A57&amp;B59</f>
        <v>12D1</v>
      </c>
      <c r="D59" s="217" t="str">
        <f>'4 回転'!P$16</f>
        <v/>
      </c>
      <c r="E59" s="217" t="str">
        <f>'4 回転'!P$19</f>
        <v/>
      </c>
      <c r="F59" s="217">
        <f>'4 回転'!P$2</f>
        <v>0</v>
      </c>
      <c r="G59" s="217" t="str">
        <f>'4 回転'!V$16</f>
        <v/>
      </c>
      <c r="H59" s="217" t="str">
        <f>'4 回転'!V$19</f>
        <v/>
      </c>
      <c r="I59" s="217">
        <f>'4 回転'!V$2</f>
        <v>0</v>
      </c>
      <c r="J59" s="217">
        <v>3</v>
      </c>
      <c r="K59" s="217" t="s">
        <v>192</v>
      </c>
      <c r="L59" s="217" t="s">
        <v>195</v>
      </c>
      <c r="M59" s="217" t="s">
        <v>201</v>
      </c>
      <c r="N59" s="217">
        <f t="shared" ca="1" si="0"/>
        <v>2025</v>
      </c>
      <c r="O59" s="217">
        <f t="shared" ca="1" si="1"/>
        <v>5</v>
      </c>
      <c r="P59" s="217">
        <f t="shared" ca="1" si="2"/>
        <v>4</v>
      </c>
    </row>
    <row r="60" spans="1:16" x14ac:dyDescent="0.15">
      <c r="A60" s="419"/>
      <c r="B60" s="219" t="s">
        <v>158</v>
      </c>
      <c r="C60" s="220" t="str">
        <f>A57&amp;B60</f>
        <v>12D2</v>
      </c>
      <c r="D60" s="217" t="str">
        <f>'4 回転'!P$22</f>
        <v/>
      </c>
      <c r="E60" s="217" t="str">
        <f>'4 回転'!P$25</f>
        <v/>
      </c>
      <c r="F60" s="217">
        <f>'4 回転'!P$2</f>
        <v>0</v>
      </c>
      <c r="G60" s="217" t="str">
        <f>'4 回転'!V$22</f>
        <v/>
      </c>
      <c r="H60" s="217" t="str">
        <f>'4 回転'!V$25</f>
        <v/>
      </c>
      <c r="I60" s="217">
        <f>'4 回転'!V$2</f>
        <v>0</v>
      </c>
      <c r="J60" s="217">
        <v>3</v>
      </c>
      <c r="K60" s="217" t="s">
        <v>192</v>
      </c>
      <c r="L60" s="217" t="s">
        <v>195</v>
      </c>
      <c r="M60" s="217" t="s">
        <v>201</v>
      </c>
      <c r="N60" s="217">
        <f t="shared" ca="1" si="0"/>
        <v>2025</v>
      </c>
      <c r="O60" s="217">
        <f t="shared" ca="1" si="1"/>
        <v>5</v>
      </c>
      <c r="P60" s="217">
        <f t="shared" ca="1" si="2"/>
        <v>4</v>
      </c>
    </row>
    <row r="61" spans="1:16" x14ac:dyDescent="0.15">
      <c r="A61" s="419"/>
      <c r="B61" s="219" t="s">
        <v>159</v>
      </c>
      <c r="C61" s="220" t="str">
        <f>A57&amp;B61</f>
        <v>12S3</v>
      </c>
      <c r="D61" s="217" t="str">
        <f>'4 回転'!P$28</f>
        <v/>
      </c>
      <c r="F61" s="217">
        <f>'4 回転'!P$2</f>
        <v>0</v>
      </c>
      <c r="G61" s="217" t="str">
        <f>'4 回転'!V$28</f>
        <v/>
      </c>
      <c r="I61" s="217">
        <f>'4 回転'!V$2</f>
        <v>0</v>
      </c>
      <c r="J61" s="217">
        <v>3</v>
      </c>
      <c r="K61" s="217" t="s">
        <v>192</v>
      </c>
      <c r="L61" s="217" t="s">
        <v>195</v>
      </c>
      <c r="M61" s="217" t="s">
        <v>201</v>
      </c>
      <c r="N61" s="217">
        <f t="shared" ca="1" si="0"/>
        <v>2025</v>
      </c>
      <c r="O61" s="217">
        <f t="shared" ca="1" si="1"/>
        <v>5</v>
      </c>
      <c r="P61" s="217">
        <f t="shared" ca="1" si="2"/>
        <v>4</v>
      </c>
    </row>
    <row r="62" spans="1:16" x14ac:dyDescent="0.15">
      <c r="A62" s="419" t="s">
        <v>197</v>
      </c>
      <c r="B62" s="219" t="s">
        <v>155</v>
      </c>
      <c r="C62" s="220" t="str">
        <f>A62&amp;B62</f>
        <v>13S1</v>
      </c>
      <c r="D62" s="217" t="str">
        <f>'5 回転'!B$4</f>
        <v/>
      </c>
      <c r="F62" s="217">
        <f>'5 回転'!B$2</f>
        <v>0</v>
      </c>
      <c r="G62" s="217" t="str">
        <f>'5 回転'!H$4</f>
        <v/>
      </c>
      <c r="I62" s="217">
        <f>'5 回転'!H$2</f>
        <v>0</v>
      </c>
      <c r="J62" s="217">
        <v>1</v>
      </c>
      <c r="K62" s="217" t="s">
        <v>189</v>
      </c>
      <c r="L62" s="217" t="s">
        <v>198</v>
      </c>
      <c r="M62" s="217" t="s">
        <v>201</v>
      </c>
      <c r="N62" s="217">
        <f t="shared" ca="1" si="0"/>
        <v>2025</v>
      </c>
      <c r="O62" s="217">
        <f t="shared" ca="1" si="1"/>
        <v>5</v>
      </c>
      <c r="P62" s="217">
        <f t="shared" ca="1" si="2"/>
        <v>4</v>
      </c>
    </row>
    <row r="63" spans="1:16" x14ac:dyDescent="0.15">
      <c r="A63" s="419"/>
      <c r="B63" s="219" t="s">
        <v>156</v>
      </c>
      <c r="C63" s="220" t="str">
        <f>A62&amp;B63</f>
        <v>13S2</v>
      </c>
      <c r="D63" s="217" t="str">
        <f>'5 回転'!B$10</f>
        <v/>
      </c>
      <c r="F63" s="217">
        <f>'5 回転'!B$2</f>
        <v>0</v>
      </c>
      <c r="G63" s="217" t="str">
        <f>'5 回転'!H$10</f>
        <v/>
      </c>
      <c r="I63" s="217">
        <f>'5 回転'!H$2</f>
        <v>0</v>
      </c>
      <c r="J63" s="217">
        <v>1</v>
      </c>
      <c r="K63" s="217" t="s">
        <v>189</v>
      </c>
      <c r="L63" s="217" t="s">
        <v>198</v>
      </c>
      <c r="M63" s="217" t="s">
        <v>201</v>
      </c>
      <c r="N63" s="217">
        <f t="shared" ca="1" si="0"/>
        <v>2025</v>
      </c>
      <c r="O63" s="217">
        <f t="shared" ca="1" si="1"/>
        <v>5</v>
      </c>
      <c r="P63" s="217">
        <f t="shared" ca="1" si="2"/>
        <v>4</v>
      </c>
    </row>
    <row r="64" spans="1:16" x14ac:dyDescent="0.15">
      <c r="A64" s="419"/>
      <c r="B64" s="219" t="s">
        <v>157</v>
      </c>
      <c r="C64" s="220" t="str">
        <f>A62&amp;B64</f>
        <v>13D1</v>
      </c>
      <c r="D64" s="217" t="str">
        <f>'5 回転'!B$16</f>
        <v/>
      </c>
      <c r="E64" s="217" t="str">
        <f>'5 回転'!B$19</f>
        <v/>
      </c>
      <c r="F64" s="217">
        <f>'5 回転'!B$2</f>
        <v>0</v>
      </c>
      <c r="G64" s="217" t="str">
        <f>'5 回転'!H$16</f>
        <v/>
      </c>
      <c r="H64" s="217" t="str">
        <f>'5 回転'!H$19</f>
        <v/>
      </c>
      <c r="I64" s="217">
        <f>'5 回転'!H$2</f>
        <v>0</v>
      </c>
      <c r="J64" s="217">
        <v>1</v>
      </c>
      <c r="K64" s="217" t="s">
        <v>189</v>
      </c>
      <c r="L64" s="217" t="s">
        <v>198</v>
      </c>
      <c r="M64" s="217" t="s">
        <v>201</v>
      </c>
      <c r="N64" s="217">
        <f t="shared" ca="1" si="0"/>
        <v>2025</v>
      </c>
      <c r="O64" s="217">
        <f t="shared" ca="1" si="1"/>
        <v>5</v>
      </c>
      <c r="P64" s="217">
        <f t="shared" ca="1" si="2"/>
        <v>4</v>
      </c>
    </row>
    <row r="65" spans="1:16" x14ac:dyDescent="0.15">
      <c r="A65" s="419"/>
      <c r="B65" s="219" t="s">
        <v>158</v>
      </c>
      <c r="C65" s="220" t="str">
        <f>A62&amp;B65</f>
        <v>13D2</v>
      </c>
      <c r="D65" s="217" t="str">
        <f>'5 回転'!B$22</f>
        <v/>
      </c>
      <c r="E65" s="217" t="str">
        <f>'5 回転'!B$25</f>
        <v/>
      </c>
      <c r="F65" s="217">
        <f>'5 回転'!B$2</f>
        <v>0</v>
      </c>
      <c r="G65" s="217" t="str">
        <f>'5 回転'!H$22</f>
        <v/>
      </c>
      <c r="H65" s="217" t="str">
        <f>'5 回転'!H$25</f>
        <v/>
      </c>
      <c r="I65" s="217">
        <f>'5 回転'!H$2</f>
        <v>0</v>
      </c>
      <c r="J65" s="217">
        <v>1</v>
      </c>
      <c r="K65" s="217" t="s">
        <v>189</v>
      </c>
      <c r="L65" s="217" t="s">
        <v>198</v>
      </c>
      <c r="M65" s="217" t="s">
        <v>201</v>
      </c>
      <c r="N65" s="217">
        <f t="shared" ca="1" si="0"/>
        <v>2025</v>
      </c>
      <c r="O65" s="217">
        <f t="shared" ca="1" si="1"/>
        <v>5</v>
      </c>
      <c r="P65" s="217">
        <f t="shared" ca="1" si="2"/>
        <v>4</v>
      </c>
    </row>
    <row r="66" spans="1:16" x14ac:dyDescent="0.15">
      <c r="A66" s="419"/>
      <c r="B66" s="219" t="s">
        <v>159</v>
      </c>
      <c r="C66" s="220" t="str">
        <f>A62&amp;B66</f>
        <v>13S3</v>
      </c>
      <c r="D66" s="217" t="str">
        <f>'5 回転'!B$28</f>
        <v/>
      </c>
      <c r="F66" s="217">
        <f>'5 回転'!B$2</f>
        <v>0</v>
      </c>
      <c r="G66" s="217" t="str">
        <f>'5 回転'!H$28</f>
        <v/>
      </c>
      <c r="I66" s="217">
        <f>'5 回転'!H$2</f>
        <v>0</v>
      </c>
      <c r="J66" s="217">
        <v>1</v>
      </c>
      <c r="K66" s="217" t="s">
        <v>189</v>
      </c>
      <c r="L66" s="217" t="s">
        <v>198</v>
      </c>
      <c r="M66" s="217" t="s">
        <v>201</v>
      </c>
      <c r="N66" s="217">
        <f t="shared" ca="1" si="0"/>
        <v>2025</v>
      </c>
      <c r="O66" s="217">
        <f t="shared" ca="1" si="1"/>
        <v>5</v>
      </c>
      <c r="P66" s="217">
        <f t="shared" ca="1" si="2"/>
        <v>4</v>
      </c>
    </row>
    <row r="67" spans="1:16" x14ac:dyDescent="0.15">
      <c r="A67" s="419" t="s">
        <v>199</v>
      </c>
      <c r="B67" s="219" t="s">
        <v>155</v>
      </c>
      <c r="C67" s="220" t="str">
        <f>A67&amp;B67</f>
        <v>14S1</v>
      </c>
      <c r="D67" s="217" t="str">
        <f>'5 回転'!I$4</f>
        <v/>
      </c>
      <c r="F67" s="217">
        <f>'5 回転'!I$2</f>
        <v>0</v>
      </c>
      <c r="G67" s="217" t="str">
        <f>'5 回転'!O$4</f>
        <v/>
      </c>
      <c r="I67" s="217">
        <f>'5 回転'!O$2</f>
        <v>0</v>
      </c>
      <c r="J67" s="217">
        <v>2</v>
      </c>
      <c r="K67" s="217" t="s">
        <v>191</v>
      </c>
      <c r="L67" s="217" t="s">
        <v>198</v>
      </c>
      <c r="M67" s="217" t="s">
        <v>201</v>
      </c>
      <c r="N67" s="217">
        <f t="shared" ref="N67:N76" ca="1" si="3">YEAR(TODAY())</f>
        <v>2025</v>
      </c>
      <c r="O67" s="217">
        <f t="shared" ref="O67:O76" ca="1" si="4">MONTH(TODAY())</f>
        <v>5</v>
      </c>
      <c r="P67" s="217">
        <f t="shared" ref="P67:P76" ca="1" si="5">DAY(TODAY())</f>
        <v>4</v>
      </c>
    </row>
    <row r="68" spans="1:16" x14ac:dyDescent="0.15">
      <c r="A68" s="419"/>
      <c r="B68" s="219" t="s">
        <v>156</v>
      </c>
      <c r="C68" s="220" t="str">
        <f>A67&amp;B68</f>
        <v>14S2</v>
      </c>
      <c r="D68" s="217" t="str">
        <f>'5 回転'!I$10</f>
        <v/>
      </c>
      <c r="F68" s="217">
        <f>'5 回転'!I$2</f>
        <v>0</v>
      </c>
      <c r="G68" s="217" t="str">
        <f>'5 回転'!O$10</f>
        <v/>
      </c>
      <c r="I68" s="217">
        <f>'5 回転'!O$2</f>
        <v>0</v>
      </c>
      <c r="J68" s="217">
        <v>2</v>
      </c>
      <c r="K68" s="217" t="s">
        <v>191</v>
      </c>
      <c r="L68" s="217" t="s">
        <v>198</v>
      </c>
      <c r="M68" s="217" t="s">
        <v>201</v>
      </c>
      <c r="N68" s="217">
        <f t="shared" ca="1" si="3"/>
        <v>2025</v>
      </c>
      <c r="O68" s="217">
        <f t="shared" ca="1" si="4"/>
        <v>5</v>
      </c>
      <c r="P68" s="217">
        <f t="shared" ca="1" si="5"/>
        <v>4</v>
      </c>
    </row>
    <row r="69" spans="1:16" x14ac:dyDescent="0.15">
      <c r="A69" s="419"/>
      <c r="B69" s="219" t="s">
        <v>157</v>
      </c>
      <c r="C69" s="220" t="str">
        <f>A67&amp;B69</f>
        <v>14D1</v>
      </c>
      <c r="D69" s="217" t="str">
        <f>'5 回転'!I$16</f>
        <v/>
      </c>
      <c r="E69" s="217" t="str">
        <f>'5 回転'!I$19</f>
        <v/>
      </c>
      <c r="F69" s="217">
        <f>'5 回転'!I$2</f>
        <v>0</v>
      </c>
      <c r="G69" s="217" t="str">
        <f>'5 回転'!O$16</f>
        <v/>
      </c>
      <c r="H69" s="217" t="str">
        <f>'5 回転'!O$19</f>
        <v/>
      </c>
      <c r="I69" s="217">
        <f>'5 回転'!O$2</f>
        <v>0</v>
      </c>
      <c r="J69" s="217">
        <v>2</v>
      </c>
      <c r="K69" s="217" t="s">
        <v>191</v>
      </c>
      <c r="L69" s="217" t="s">
        <v>198</v>
      </c>
      <c r="M69" s="217" t="s">
        <v>201</v>
      </c>
      <c r="N69" s="217">
        <f t="shared" ca="1" si="3"/>
        <v>2025</v>
      </c>
      <c r="O69" s="217">
        <f t="shared" ca="1" si="4"/>
        <v>5</v>
      </c>
      <c r="P69" s="217">
        <f t="shared" ca="1" si="5"/>
        <v>4</v>
      </c>
    </row>
    <row r="70" spans="1:16" x14ac:dyDescent="0.15">
      <c r="A70" s="419"/>
      <c r="B70" s="219" t="s">
        <v>158</v>
      </c>
      <c r="C70" s="220" t="str">
        <f>A67&amp;B70</f>
        <v>14D2</v>
      </c>
      <c r="D70" s="217" t="str">
        <f>'5 回転'!I$22</f>
        <v/>
      </c>
      <c r="E70" s="217" t="str">
        <f>'5 回転'!I$25</f>
        <v/>
      </c>
      <c r="F70" s="217">
        <f>'5 回転'!I$2</f>
        <v>0</v>
      </c>
      <c r="G70" s="217" t="str">
        <f>'5 回転'!O$22</f>
        <v/>
      </c>
      <c r="H70" s="217" t="str">
        <f>'5 回転'!O$25</f>
        <v/>
      </c>
      <c r="I70" s="217">
        <f>'5 回転'!O$2</f>
        <v>0</v>
      </c>
      <c r="J70" s="217">
        <v>2</v>
      </c>
      <c r="K70" s="217" t="s">
        <v>191</v>
      </c>
      <c r="L70" s="217" t="s">
        <v>198</v>
      </c>
      <c r="M70" s="217" t="s">
        <v>201</v>
      </c>
      <c r="N70" s="217">
        <f t="shared" ca="1" si="3"/>
        <v>2025</v>
      </c>
      <c r="O70" s="217">
        <f t="shared" ca="1" si="4"/>
        <v>5</v>
      </c>
      <c r="P70" s="217">
        <f t="shared" ca="1" si="5"/>
        <v>4</v>
      </c>
    </row>
    <row r="71" spans="1:16" x14ac:dyDescent="0.15">
      <c r="A71" s="419"/>
      <c r="B71" s="219" t="s">
        <v>159</v>
      </c>
      <c r="C71" s="220" t="str">
        <f>A67&amp;B71</f>
        <v>14S3</v>
      </c>
      <c r="D71" s="217" t="str">
        <f>'5 回転'!I$28</f>
        <v/>
      </c>
      <c r="F71" s="217">
        <f>'5 回転'!I$2</f>
        <v>0</v>
      </c>
      <c r="G71" s="217" t="str">
        <f>'5 回転'!O$28</f>
        <v/>
      </c>
      <c r="I71" s="217">
        <f>'5 回転'!O$2</f>
        <v>0</v>
      </c>
      <c r="J71" s="217">
        <v>2</v>
      </c>
      <c r="K71" s="217" t="s">
        <v>191</v>
      </c>
      <c r="L71" s="217" t="s">
        <v>198</v>
      </c>
      <c r="M71" s="217" t="s">
        <v>201</v>
      </c>
      <c r="N71" s="217">
        <f t="shared" ca="1" si="3"/>
        <v>2025</v>
      </c>
      <c r="O71" s="217">
        <f t="shared" ca="1" si="4"/>
        <v>5</v>
      </c>
      <c r="P71" s="217">
        <f t="shared" ca="1" si="5"/>
        <v>4</v>
      </c>
    </row>
    <row r="72" spans="1:16" x14ac:dyDescent="0.15">
      <c r="A72" s="419" t="s">
        <v>200</v>
      </c>
      <c r="B72" s="219" t="s">
        <v>155</v>
      </c>
      <c r="C72" s="220" t="str">
        <f>A72&amp;B72</f>
        <v>15S1</v>
      </c>
      <c r="D72" s="217" t="str">
        <f>'5 回転'!P$4</f>
        <v/>
      </c>
      <c r="F72" s="217">
        <f>'5 回転'!P$2</f>
        <v>0</v>
      </c>
      <c r="G72" s="217" t="str">
        <f>'5 回転'!V$4</f>
        <v/>
      </c>
      <c r="I72" s="217">
        <f>'5 回転'!V$2</f>
        <v>0</v>
      </c>
      <c r="J72" s="217">
        <v>3</v>
      </c>
      <c r="K72" s="217" t="s">
        <v>192</v>
      </c>
      <c r="L72" s="217" t="s">
        <v>198</v>
      </c>
      <c r="M72" s="217" t="s">
        <v>201</v>
      </c>
      <c r="N72" s="217">
        <f t="shared" ca="1" si="3"/>
        <v>2025</v>
      </c>
      <c r="O72" s="217">
        <f t="shared" ca="1" si="4"/>
        <v>5</v>
      </c>
      <c r="P72" s="217">
        <f t="shared" ca="1" si="5"/>
        <v>4</v>
      </c>
    </row>
    <row r="73" spans="1:16" x14ac:dyDescent="0.15">
      <c r="A73" s="419"/>
      <c r="B73" s="219" t="s">
        <v>156</v>
      </c>
      <c r="C73" s="220" t="str">
        <f>A72&amp;B73</f>
        <v>15S2</v>
      </c>
      <c r="D73" s="217" t="str">
        <f>'5 回転'!P$10</f>
        <v/>
      </c>
      <c r="F73" s="217">
        <f>'5 回転'!P$2</f>
        <v>0</v>
      </c>
      <c r="G73" s="217" t="str">
        <f>'5 回転'!V$10</f>
        <v/>
      </c>
      <c r="I73" s="217">
        <f>'5 回転'!V$2</f>
        <v>0</v>
      </c>
      <c r="J73" s="217">
        <v>3</v>
      </c>
      <c r="K73" s="217" t="s">
        <v>192</v>
      </c>
      <c r="L73" s="217" t="s">
        <v>198</v>
      </c>
      <c r="M73" s="217" t="s">
        <v>201</v>
      </c>
      <c r="N73" s="217">
        <f t="shared" ca="1" si="3"/>
        <v>2025</v>
      </c>
      <c r="O73" s="217">
        <f t="shared" ca="1" si="4"/>
        <v>5</v>
      </c>
      <c r="P73" s="217">
        <f t="shared" ca="1" si="5"/>
        <v>4</v>
      </c>
    </row>
    <row r="74" spans="1:16" x14ac:dyDescent="0.15">
      <c r="A74" s="419"/>
      <c r="B74" s="219" t="s">
        <v>157</v>
      </c>
      <c r="C74" s="220" t="str">
        <f>A72&amp;B74</f>
        <v>15D1</v>
      </c>
      <c r="D74" s="217" t="str">
        <f>'5 回転'!P$16</f>
        <v/>
      </c>
      <c r="E74" s="217" t="str">
        <f>'5 回転'!P$19</f>
        <v/>
      </c>
      <c r="F74" s="217">
        <f>'5 回転'!P$2</f>
        <v>0</v>
      </c>
      <c r="G74" s="217" t="str">
        <f>'5 回転'!V$16</f>
        <v/>
      </c>
      <c r="H74" s="217" t="str">
        <f>'5 回転'!V$19</f>
        <v/>
      </c>
      <c r="I74" s="217">
        <f>'5 回転'!V$2</f>
        <v>0</v>
      </c>
      <c r="J74" s="217">
        <v>3</v>
      </c>
      <c r="K74" s="217" t="s">
        <v>192</v>
      </c>
      <c r="L74" s="217" t="s">
        <v>198</v>
      </c>
      <c r="M74" s="217" t="s">
        <v>201</v>
      </c>
      <c r="N74" s="217">
        <f t="shared" ca="1" si="3"/>
        <v>2025</v>
      </c>
      <c r="O74" s="217">
        <f t="shared" ca="1" si="4"/>
        <v>5</v>
      </c>
      <c r="P74" s="217">
        <f t="shared" ca="1" si="5"/>
        <v>4</v>
      </c>
    </row>
    <row r="75" spans="1:16" x14ac:dyDescent="0.15">
      <c r="A75" s="419"/>
      <c r="B75" s="219" t="s">
        <v>158</v>
      </c>
      <c r="C75" s="220" t="str">
        <f>A72&amp;B75</f>
        <v>15D2</v>
      </c>
      <c r="D75" s="217" t="str">
        <f>'5 回転'!P$22</f>
        <v/>
      </c>
      <c r="E75" s="217" t="str">
        <f>'5 回転'!P$25</f>
        <v/>
      </c>
      <c r="F75" s="217">
        <f>'5 回転'!P$2</f>
        <v>0</v>
      </c>
      <c r="G75" s="217" t="str">
        <f>'5 回転'!V$22</f>
        <v/>
      </c>
      <c r="H75" s="217" t="str">
        <f>'5 回転'!V$25</f>
        <v/>
      </c>
      <c r="I75" s="217">
        <f>'5 回転'!V$2</f>
        <v>0</v>
      </c>
      <c r="J75" s="217">
        <v>3</v>
      </c>
      <c r="K75" s="217" t="s">
        <v>192</v>
      </c>
      <c r="L75" s="217" t="s">
        <v>198</v>
      </c>
      <c r="M75" s="217" t="s">
        <v>201</v>
      </c>
      <c r="N75" s="217">
        <f t="shared" ca="1" si="3"/>
        <v>2025</v>
      </c>
      <c r="O75" s="217">
        <f t="shared" ca="1" si="4"/>
        <v>5</v>
      </c>
      <c r="P75" s="217">
        <f t="shared" ca="1" si="5"/>
        <v>4</v>
      </c>
    </row>
    <row r="76" spans="1:16" x14ac:dyDescent="0.15">
      <c r="A76" s="419"/>
      <c r="B76" s="219" t="s">
        <v>159</v>
      </c>
      <c r="C76" s="220" t="str">
        <f>A72&amp;B76</f>
        <v>15S3</v>
      </c>
      <c r="D76" s="217" t="str">
        <f>'5 回転'!P$28</f>
        <v/>
      </c>
      <c r="F76" s="217">
        <f>'5 回転'!P$2</f>
        <v>0</v>
      </c>
      <c r="G76" s="217" t="str">
        <f>'5 回転'!V$28</f>
        <v/>
      </c>
      <c r="I76" s="217">
        <f>'5 回転'!V$2</f>
        <v>0</v>
      </c>
      <c r="J76" s="217">
        <v>3</v>
      </c>
      <c r="K76" s="217" t="s">
        <v>192</v>
      </c>
      <c r="L76" s="217" t="s">
        <v>198</v>
      </c>
      <c r="M76" s="217" t="s">
        <v>201</v>
      </c>
      <c r="N76" s="217">
        <f t="shared" ca="1" si="3"/>
        <v>2025</v>
      </c>
      <c r="O76" s="217">
        <f t="shared" ca="1" si="4"/>
        <v>5</v>
      </c>
      <c r="P76" s="217">
        <f t="shared" ca="1" si="5"/>
        <v>4</v>
      </c>
    </row>
  </sheetData>
  <sheetProtection selectLockedCells="1" selectUnlockedCells="1"/>
  <mergeCells count="16">
    <mergeCell ref="A22:A26"/>
    <mergeCell ref="N1:P1"/>
    <mergeCell ref="A2:A6"/>
    <mergeCell ref="A7:A11"/>
    <mergeCell ref="A12:A16"/>
    <mergeCell ref="A17:A21"/>
    <mergeCell ref="A57:A61"/>
    <mergeCell ref="A62:A66"/>
    <mergeCell ref="A67:A71"/>
    <mergeCell ref="A72:A76"/>
    <mergeCell ref="A27:A31"/>
    <mergeCell ref="A32:A36"/>
    <mergeCell ref="A37:A41"/>
    <mergeCell ref="A42:A46"/>
    <mergeCell ref="A47:A51"/>
    <mergeCell ref="A52:A56"/>
  </mergeCells>
  <phoneticPr fontId="2"/>
  <pageMargins left="0.69930555555555551" right="0.69930555555555551" top="0.75" bottom="0.75" header="0.3" footer="0.3"/>
  <pageSetup paperSize="9" firstPageNumber="4294963191" orientation="portrait" verticalDpi="0" r:id="rId1"/>
  <headerFooter alignWithMargins="0"/>
  <ignoredErrors>
    <ignoredError sqref="A57:A7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基本情報</vt:lpstr>
      <vt:lpstr>メンバー情報</vt:lpstr>
      <vt:lpstr>オーダー</vt:lpstr>
      <vt:lpstr>メンバーチェンジ</vt:lpstr>
      <vt:lpstr>1 回転</vt:lpstr>
      <vt:lpstr>2 回転</vt:lpstr>
      <vt:lpstr>3 回転</vt:lpstr>
      <vt:lpstr>4 回転</vt:lpstr>
      <vt:lpstr>5 回転</vt:lpstr>
      <vt:lpstr>順位表</vt:lpstr>
      <vt:lpstr>詳細結果</vt:lpstr>
      <vt:lpstr>スコアシート</vt:lpstr>
      <vt:lpstr>スコアシートlist</vt:lpstr>
      <vt:lpstr>スコアシート!Print_Area</vt:lpstr>
      <vt:lpstr>順位表!Print_Area</vt:lpstr>
      <vt:lpstr>詳細結果!Print_Area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Takita Yuki</dc:creator>
  <cp:lastModifiedBy>一紗 山家</cp:lastModifiedBy>
  <dcterms:created xsi:type="dcterms:W3CDTF">2022-07-18T04:55:08Z</dcterms:created>
  <dcterms:modified xsi:type="dcterms:W3CDTF">2025-05-03T23:46:03Z</dcterms:modified>
</cp:coreProperties>
</file>